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SAHEL\Output\August 2015\"/>
    </mc:Choice>
  </mc:AlternateContent>
  <bookViews>
    <workbookView xWindow="75" yWindow="105" windowWidth="6600" windowHeight="12885" tabRatio="821" activeTab="6"/>
  </bookViews>
  <sheets>
    <sheet name="Home" sheetId="73" r:id="rId1"/>
    <sheet name="Table of Contents" sheetId="72" r:id="rId2"/>
    <sheet name="INFORM SAHEL 2015 (a-z)" sheetId="5" r:id="rId3"/>
    <sheet name="Hazard &amp; Exposure" sheetId="75" r:id="rId4"/>
    <sheet name="Vulnerability" sheetId="3" r:id="rId5"/>
    <sheet name="Lack of Coping Capacity" sheetId="4" r:id="rId6"/>
    <sheet name="Indicator Data" sheetId="74" r:id="rId7"/>
    <sheet name="Indicator Data (national)" sheetId="78" r:id="rId8"/>
    <sheet name="Indicator Metadata" sheetId="76" r:id="rId9"/>
  </sheets>
  <definedNames>
    <definedName name="_2012.06.11___GFM_Indicator_List" localSheetId="8">'Indicator Metadata'!$F$11:$M$46</definedName>
    <definedName name="_xlnm._FilterDatabase" localSheetId="3" hidden="1">'Hazard &amp; Exposure'!$A$2:$X$2</definedName>
    <definedName name="_xlnm._FilterDatabase" localSheetId="2" hidden="1">'INFORM SAHEL 2015 (a-z)'!$A$3:$AI$3</definedName>
    <definedName name="_Key1" localSheetId="3" hidden="1">#REF!</definedName>
    <definedName name="_Key1" localSheetId="7" hidden="1">#REF!</definedName>
    <definedName name="_Key1" hidden="1">#REF!</definedName>
    <definedName name="_Order1" hidden="1">255</definedName>
    <definedName name="_Sort" localSheetId="3" hidden="1">#REF!</definedName>
    <definedName name="_Sort" localSheetId="7" hidden="1">#REF!</definedName>
    <definedName name="_Sort" hidden="1">#REF!</definedName>
    <definedName name="_xlnm.Print_Area" localSheetId="2">'INFORM SAHEL 2015 (a-z)'!$A$1:$AI$12</definedName>
    <definedName name="_xlnm.Print_Titles" localSheetId="2">'INFORM SAHEL 2015 (a-z)'!$2:$2</definedName>
  </definedNames>
  <calcPr calcId="162913"/>
</workbook>
</file>

<file path=xl/calcChain.xml><?xml version="1.0" encoding="utf-8"?>
<calcChain xmlns="http://schemas.openxmlformats.org/spreadsheetml/2006/main">
  <c r="BF6" i="74" l="1"/>
  <c r="BG6" i="74"/>
  <c r="BH6" i="74"/>
  <c r="BF7" i="74"/>
  <c r="BG7" i="74"/>
  <c r="BH7" i="74"/>
  <c r="BF8" i="74"/>
  <c r="BG8" i="74"/>
  <c r="BH8" i="74"/>
  <c r="BF9" i="74"/>
  <c r="BG9" i="74"/>
  <c r="BH9" i="74"/>
  <c r="BF10" i="74"/>
  <c r="BG10" i="74"/>
  <c r="BH10" i="74"/>
  <c r="BF11" i="74"/>
  <c r="BG11" i="74"/>
  <c r="BH11" i="74"/>
  <c r="BF12" i="74"/>
  <c r="BG12" i="74"/>
  <c r="BH12" i="74"/>
  <c r="BF13" i="74"/>
  <c r="BG13" i="74"/>
  <c r="BH13" i="74"/>
  <c r="BF14" i="74"/>
  <c r="BG14" i="74"/>
  <c r="BH14" i="74"/>
  <c r="BF15" i="74"/>
  <c r="BG15" i="74"/>
  <c r="BH15" i="74"/>
  <c r="BF16" i="74"/>
  <c r="BG16" i="74"/>
  <c r="BH16" i="74"/>
  <c r="BF17" i="74"/>
  <c r="BG17" i="74"/>
  <c r="BH17" i="74"/>
  <c r="BF18" i="74"/>
  <c r="BG18" i="74"/>
  <c r="BH18" i="74"/>
  <c r="BF19" i="74"/>
  <c r="BG19" i="74"/>
  <c r="BH19" i="74"/>
  <c r="BF20" i="74"/>
  <c r="BG20" i="74"/>
  <c r="BH20" i="74"/>
  <c r="BF21" i="74"/>
  <c r="BG21" i="74"/>
  <c r="BH21" i="74"/>
  <c r="BF22" i="74"/>
  <c r="BG22" i="74"/>
  <c r="BH22" i="74"/>
  <c r="BF23" i="74"/>
  <c r="BG23" i="74"/>
  <c r="BH23" i="74"/>
  <c r="BF24" i="74"/>
  <c r="BG24" i="74"/>
  <c r="BH24" i="74"/>
  <c r="BF25" i="74"/>
  <c r="BG25" i="74"/>
  <c r="BH25" i="74"/>
  <c r="BF26" i="74"/>
  <c r="BG26" i="74"/>
  <c r="BH26" i="74"/>
  <c r="BF27" i="74"/>
  <c r="BG27" i="74"/>
  <c r="BH27" i="74"/>
  <c r="BF28" i="74"/>
  <c r="BG28" i="74"/>
  <c r="BH28" i="74"/>
  <c r="BF29" i="74"/>
  <c r="BG29" i="74"/>
  <c r="BH29" i="74"/>
  <c r="BF30" i="74"/>
  <c r="BG30" i="74"/>
  <c r="BH30" i="74"/>
  <c r="BF31" i="74"/>
  <c r="BG31" i="74"/>
  <c r="BH31" i="74"/>
  <c r="BF32" i="74"/>
  <c r="BG32" i="74"/>
  <c r="BH32" i="74"/>
  <c r="BF33" i="74"/>
  <c r="BG33" i="74"/>
  <c r="BH33" i="74"/>
  <c r="BF34" i="74"/>
  <c r="BG34" i="74"/>
  <c r="BH34" i="74"/>
  <c r="BF35" i="74"/>
  <c r="BG35" i="74"/>
  <c r="BH35" i="74"/>
  <c r="BF36" i="74"/>
  <c r="BG36" i="74"/>
  <c r="BH36" i="74"/>
  <c r="BF37" i="74"/>
  <c r="BG37" i="74"/>
  <c r="BH37" i="74"/>
  <c r="BF38" i="74"/>
  <c r="BG38" i="74"/>
  <c r="BH38" i="74"/>
  <c r="BF39" i="74"/>
  <c r="BG39" i="74"/>
  <c r="BH39" i="74"/>
  <c r="BF40" i="74"/>
  <c r="BG40" i="74"/>
  <c r="BH40" i="74"/>
  <c r="BF41" i="74"/>
  <c r="BG41" i="74"/>
  <c r="BH41" i="74"/>
  <c r="BF42" i="74"/>
  <c r="BG42" i="74"/>
  <c r="BH42" i="74"/>
  <c r="BF43" i="74"/>
  <c r="BG43" i="74"/>
  <c r="BH43" i="74"/>
  <c r="BF44" i="74"/>
  <c r="BG44" i="74"/>
  <c r="BH44" i="74"/>
  <c r="BF45" i="74"/>
  <c r="BG45" i="74"/>
  <c r="BH45" i="74"/>
  <c r="BF46" i="74"/>
  <c r="BG46" i="74"/>
  <c r="BH46" i="74"/>
  <c r="BF47" i="74"/>
  <c r="BG47" i="74"/>
  <c r="BH47" i="74"/>
  <c r="BF48" i="74"/>
  <c r="BG48" i="74"/>
  <c r="BH48" i="74"/>
  <c r="BF49" i="74"/>
  <c r="BG49" i="74"/>
  <c r="BH49" i="74"/>
  <c r="BF50" i="74"/>
  <c r="BG50" i="74"/>
  <c r="BH50" i="74"/>
  <c r="BF51" i="74"/>
  <c r="BG51" i="74"/>
  <c r="BH51" i="74"/>
  <c r="BF52" i="74"/>
  <c r="BG52" i="74"/>
  <c r="BH52" i="74"/>
  <c r="BF53" i="74"/>
  <c r="BG53" i="74"/>
  <c r="BH53" i="74"/>
  <c r="BF54" i="74"/>
  <c r="BG54" i="74"/>
  <c r="BH54" i="74"/>
  <c r="BF55" i="74"/>
  <c r="BG55" i="74"/>
  <c r="BH55" i="74"/>
  <c r="BF56" i="74"/>
  <c r="BG56" i="74"/>
  <c r="BH56" i="74"/>
  <c r="BF57" i="74"/>
  <c r="BG57" i="74"/>
  <c r="BH57" i="74"/>
  <c r="BF58" i="74"/>
  <c r="BG58" i="74"/>
  <c r="BH58" i="74"/>
  <c r="BF59" i="74"/>
  <c r="BG59" i="74"/>
  <c r="BH59" i="74"/>
  <c r="BF60" i="74"/>
  <c r="BG60" i="74"/>
  <c r="BH60" i="74"/>
  <c r="BF61" i="74"/>
  <c r="BG61" i="74"/>
  <c r="BH61" i="74"/>
  <c r="BF62" i="74"/>
  <c r="BG62" i="74"/>
  <c r="BH62" i="74"/>
  <c r="BF63" i="74"/>
  <c r="BG63" i="74"/>
  <c r="BH63" i="74"/>
  <c r="BF64" i="74"/>
  <c r="BG64" i="74"/>
  <c r="BH64" i="74"/>
  <c r="BF65" i="74"/>
  <c r="BG65" i="74"/>
  <c r="BH65" i="74"/>
  <c r="BF66" i="74"/>
  <c r="BG66" i="74"/>
  <c r="BH66" i="74"/>
  <c r="BF67" i="74"/>
  <c r="BG67" i="74"/>
  <c r="BH67" i="74"/>
  <c r="BF68" i="74"/>
  <c r="BG68" i="74"/>
  <c r="BH68" i="74"/>
  <c r="BF69" i="74"/>
  <c r="BG69" i="74"/>
  <c r="BH69" i="74"/>
  <c r="BF70" i="74"/>
  <c r="BG70" i="74"/>
  <c r="BH70" i="74"/>
  <c r="BF71" i="74"/>
  <c r="BG71" i="74"/>
  <c r="BH71" i="74"/>
  <c r="BF72" i="74"/>
  <c r="BG72" i="74"/>
  <c r="BH72" i="74"/>
  <c r="BF73" i="74"/>
  <c r="BG73" i="74"/>
  <c r="BH73" i="74"/>
  <c r="BF74" i="74"/>
  <c r="BG74" i="74"/>
  <c r="BH74" i="74"/>
  <c r="BF75" i="74"/>
  <c r="BG75" i="74"/>
  <c r="BH75" i="74"/>
  <c r="BF76" i="74"/>
  <c r="BG76" i="74"/>
  <c r="BH76" i="74"/>
  <c r="BF77" i="74"/>
  <c r="BG77" i="74"/>
  <c r="BH77" i="74"/>
  <c r="BF78" i="74"/>
  <c r="BG78" i="74"/>
  <c r="BH78" i="74"/>
  <c r="BF79" i="74"/>
  <c r="BG79" i="74"/>
  <c r="BH79" i="74"/>
  <c r="BF80" i="74"/>
  <c r="BG80" i="74"/>
  <c r="BH80" i="74"/>
  <c r="BF81" i="74"/>
  <c r="BG81" i="74"/>
  <c r="BH81" i="74"/>
  <c r="BF82" i="74"/>
  <c r="BG82" i="74"/>
  <c r="BH82" i="74"/>
  <c r="BF83" i="74"/>
  <c r="BG83" i="74"/>
  <c r="BH83" i="74"/>
  <c r="BF84" i="74"/>
  <c r="BG84" i="74"/>
  <c r="BH84" i="74"/>
  <c r="BF85" i="74"/>
  <c r="BG85" i="74"/>
  <c r="BH85" i="74"/>
  <c r="BF86" i="74"/>
  <c r="BG86" i="74"/>
  <c r="BH86" i="74"/>
  <c r="BF87" i="74"/>
  <c r="BG87" i="74"/>
  <c r="BH87" i="74"/>
  <c r="BF88" i="74"/>
  <c r="BG88" i="74"/>
  <c r="BH88" i="74"/>
  <c r="BF89" i="74"/>
  <c r="BG89" i="74"/>
  <c r="BH89" i="74"/>
  <c r="BF90" i="74"/>
  <c r="BG90" i="74"/>
  <c r="BH90" i="74"/>
  <c r="BF91" i="74"/>
  <c r="BG91" i="74"/>
  <c r="BH91" i="74"/>
  <c r="BF92" i="74"/>
  <c r="BG92" i="74"/>
  <c r="BH92" i="74"/>
  <c r="BF93" i="74"/>
  <c r="BG93" i="74"/>
  <c r="BH93" i="74"/>
  <c r="BF94" i="74"/>
  <c r="BG94" i="74"/>
  <c r="BH94" i="74"/>
  <c r="BF95" i="74"/>
  <c r="BG95" i="74"/>
  <c r="BH95" i="74"/>
  <c r="BF96" i="74"/>
  <c r="BG96" i="74"/>
  <c r="BH96" i="74"/>
  <c r="BF97" i="74"/>
  <c r="BG97" i="74"/>
  <c r="BH97" i="74"/>
  <c r="BF98" i="74"/>
  <c r="BG98" i="74"/>
  <c r="BH98" i="74"/>
  <c r="BF99" i="74"/>
  <c r="BG99" i="74"/>
  <c r="BH99" i="74"/>
  <c r="BF100" i="74"/>
  <c r="BG100" i="74"/>
  <c r="BH100" i="74"/>
  <c r="BF101" i="74"/>
  <c r="BG101" i="74"/>
  <c r="BH101" i="74"/>
  <c r="BF102" i="74"/>
  <c r="BG102" i="74"/>
  <c r="BH102" i="74"/>
  <c r="BF103" i="74"/>
  <c r="BG103" i="74"/>
  <c r="BH103" i="74"/>
  <c r="BF104" i="74"/>
  <c r="BG104" i="74"/>
  <c r="BH104" i="74"/>
  <c r="BF105" i="74"/>
  <c r="BG105" i="74"/>
  <c r="BH105" i="74"/>
  <c r="BF106" i="74"/>
  <c r="BG106" i="74"/>
  <c r="BH106" i="74"/>
  <c r="BF107" i="74"/>
  <c r="BG107" i="74"/>
  <c r="BH107" i="74"/>
  <c r="BF108" i="74"/>
  <c r="BG108" i="74"/>
  <c r="BH108" i="74"/>
  <c r="BF109" i="74"/>
  <c r="BG109" i="74"/>
  <c r="BH109" i="74"/>
  <c r="BF110" i="74"/>
  <c r="BG110" i="74"/>
  <c r="BH110" i="74"/>
  <c r="BF111" i="74"/>
  <c r="BG111" i="74"/>
  <c r="BH111" i="74"/>
  <c r="BF112" i="74"/>
  <c r="BG112" i="74"/>
  <c r="BH112" i="74"/>
  <c r="BF113" i="74"/>
  <c r="BG113" i="74"/>
  <c r="BH113" i="74"/>
  <c r="BF114" i="74"/>
  <c r="BG114" i="74"/>
  <c r="BH114" i="74"/>
  <c r="BF115" i="74"/>
  <c r="BG115" i="74"/>
  <c r="BH115" i="74"/>
  <c r="BF116" i="74"/>
  <c r="BG116" i="74"/>
  <c r="BH116" i="74"/>
  <c r="BF117" i="74"/>
  <c r="BG117" i="74"/>
  <c r="BH117" i="74"/>
  <c r="BF118" i="74"/>
  <c r="BG118" i="74"/>
  <c r="BH118" i="74"/>
  <c r="BF119" i="74"/>
  <c r="BG119" i="74"/>
  <c r="BH119" i="74"/>
  <c r="BF120" i="74"/>
  <c r="BG120" i="74"/>
  <c r="BH120" i="74"/>
  <c r="BF121" i="74"/>
  <c r="BG121" i="74"/>
  <c r="BH121" i="74"/>
  <c r="BF122" i="74"/>
  <c r="BG122" i="74"/>
  <c r="BH122" i="74"/>
  <c r="BF123" i="74"/>
  <c r="BG123" i="74"/>
  <c r="BH123" i="74"/>
  <c r="BF124" i="74"/>
  <c r="BG124" i="74"/>
  <c r="BH124" i="74"/>
  <c r="BF125" i="74"/>
  <c r="BG125" i="74"/>
  <c r="BH125" i="74"/>
  <c r="BF126" i="74"/>
  <c r="BG126" i="74"/>
  <c r="BH126" i="74"/>
  <c r="BF127" i="74"/>
  <c r="BG127" i="74"/>
  <c r="BH127" i="74"/>
  <c r="BF128" i="74"/>
  <c r="BG128" i="74"/>
  <c r="BH128" i="74"/>
  <c r="BF129" i="74"/>
  <c r="BG129" i="74"/>
  <c r="BH129" i="74"/>
  <c r="BF130" i="74"/>
  <c r="BG130" i="74"/>
  <c r="BH130" i="74"/>
  <c r="BF131" i="74"/>
  <c r="BG131" i="74"/>
  <c r="BH131" i="74"/>
  <c r="BF132" i="74"/>
  <c r="BG132" i="74"/>
  <c r="BH132" i="74"/>
  <c r="BF133" i="74"/>
  <c r="BG133" i="74"/>
  <c r="BH133" i="74"/>
  <c r="BF134" i="74"/>
  <c r="BG134" i="74"/>
  <c r="BH134" i="74"/>
  <c r="BF135" i="74"/>
  <c r="BG135" i="74"/>
  <c r="BH135" i="74"/>
  <c r="BF136" i="74"/>
  <c r="BG136" i="74"/>
  <c r="BH136" i="74"/>
  <c r="BH5" i="74"/>
  <c r="BG5" i="74"/>
  <c r="BF5" i="74"/>
  <c r="AZ6" i="74" l="1"/>
  <c r="BA6" i="74"/>
  <c r="AZ7" i="74"/>
  <c r="BA7" i="74"/>
  <c r="AZ8" i="74"/>
  <c r="BA8" i="74"/>
  <c r="AZ9" i="74"/>
  <c r="BA9" i="74"/>
  <c r="AZ10" i="74"/>
  <c r="BA10" i="74"/>
  <c r="AZ11" i="74"/>
  <c r="BA11" i="74"/>
  <c r="AZ12" i="74"/>
  <c r="BA12" i="74"/>
  <c r="AZ13" i="74"/>
  <c r="BA13" i="74"/>
  <c r="AZ14" i="74"/>
  <c r="BA14" i="74"/>
  <c r="AZ15" i="74"/>
  <c r="BA15" i="74"/>
  <c r="AZ16" i="74"/>
  <c r="BA16" i="74"/>
  <c r="AZ17" i="74"/>
  <c r="BA17" i="74"/>
  <c r="AZ18" i="74"/>
  <c r="BA18" i="74"/>
  <c r="AZ19" i="74"/>
  <c r="BA19" i="74"/>
  <c r="AZ20" i="74"/>
  <c r="BA20" i="74"/>
  <c r="AZ21" i="74"/>
  <c r="BA21" i="74"/>
  <c r="AZ22" i="74"/>
  <c r="BA22" i="74"/>
  <c r="AZ23" i="74"/>
  <c r="BA23" i="74"/>
  <c r="AZ24" i="74"/>
  <c r="BA24" i="74"/>
  <c r="AZ25" i="74"/>
  <c r="BA25" i="74"/>
  <c r="AZ26" i="74"/>
  <c r="BA26" i="74"/>
  <c r="AZ27" i="74"/>
  <c r="BA27" i="74"/>
  <c r="AZ28" i="74"/>
  <c r="BA28" i="74"/>
  <c r="AZ29" i="74"/>
  <c r="BA29" i="74"/>
  <c r="AZ30" i="74"/>
  <c r="BA30" i="74"/>
  <c r="AZ31" i="74"/>
  <c r="BA31" i="74"/>
  <c r="AZ32" i="74"/>
  <c r="BA32" i="74"/>
  <c r="AZ33" i="74"/>
  <c r="BA33" i="74"/>
  <c r="AZ34" i="74"/>
  <c r="BA34" i="74"/>
  <c r="AZ35" i="74"/>
  <c r="BA35" i="74"/>
  <c r="AZ36" i="74"/>
  <c r="BA36" i="74"/>
  <c r="AZ37" i="74"/>
  <c r="BA37" i="74"/>
  <c r="AZ38" i="74"/>
  <c r="BA38" i="74"/>
  <c r="AZ39" i="74"/>
  <c r="BA39" i="74"/>
  <c r="AZ40" i="74"/>
  <c r="BA40" i="74"/>
  <c r="AZ41" i="74"/>
  <c r="BA41" i="74"/>
  <c r="AZ42" i="74"/>
  <c r="BA42" i="74"/>
  <c r="AZ43" i="74"/>
  <c r="BA43" i="74"/>
  <c r="AZ44" i="74"/>
  <c r="BA44" i="74"/>
  <c r="AZ45" i="74"/>
  <c r="BA45" i="74"/>
  <c r="AZ46" i="74"/>
  <c r="BA46" i="74"/>
  <c r="AZ47" i="74"/>
  <c r="BA47" i="74"/>
  <c r="AZ48" i="74"/>
  <c r="BA48" i="74"/>
  <c r="AZ49" i="74"/>
  <c r="BA49" i="74"/>
  <c r="AZ50" i="74"/>
  <c r="BA50" i="74"/>
  <c r="AZ51" i="74"/>
  <c r="BA51" i="74"/>
  <c r="AZ52" i="74"/>
  <c r="BA52" i="74"/>
  <c r="AZ53" i="74"/>
  <c r="BA53" i="74"/>
  <c r="AZ54" i="74"/>
  <c r="BA54" i="74"/>
  <c r="AZ55" i="74"/>
  <c r="BA55" i="74"/>
  <c r="AZ56" i="74"/>
  <c r="BA56" i="74"/>
  <c r="AZ57" i="74"/>
  <c r="BA57" i="74"/>
  <c r="AZ58" i="74"/>
  <c r="BA58" i="74"/>
  <c r="AZ59" i="74"/>
  <c r="BA59" i="74"/>
  <c r="AZ60" i="74"/>
  <c r="BA60" i="74"/>
  <c r="AZ61" i="74"/>
  <c r="BA61" i="74"/>
  <c r="AZ62" i="74"/>
  <c r="BA62" i="74"/>
  <c r="AZ63" i="74"/>
  <c r="BA63" i="74"/>
  <c r="AZ64" i="74"/>
  <c r="BA64" i="74"/>
  <c r="AZ65" i="74"/>
  <c r="BA65" i="74"/>
  <c r="AZ66" i="74"/>
  <c r="BA66" i="74"/>
  <c r="AZ67" i="74"/>
  <c r="BA67" i="74"/>
  <c r="AZ68" i="74"/>
  <c r="BA68" i="74"/>
  <c r="AZ69" i="74"/>
  <c r="BA69" i="74"/>
  <c r="AZ70" i="74"/>
  <c r="BA70" i="74"/>
  <c r="AZ71" i="74"/>
  <c r="BA71" i="74"/>
  <c r="AZ72" i="74"/>
  <c r="BA72" i="74"/>
  <c r="AZ73" i="74"/>
  <c r="BA73" i="74"/>
  <c r="AZ74" i="74"/>
  <c r="BA74" i="74"/>
  <c r="AZ75" i="74"/>
  <c r="BA75" i="74"/>
  <c r="AZ76" i="74"/>
  <c r="BA76" i="74"/>
  <c r="AZ77" i="74"/>
  <c r="BA77" i="74"/>
  <c r="AZ78" i="74"/>
  <c r="BA78" i="74"/>
  <c r="AZ79" i="74"/>
  <c r="BA79" i="74"/>
  <c r="AZ80" i="74"/>
  <c r="BA80" i="74"/>
  <c r="AZ81" i="74"/>
  <c r="BA81" i="74"/>
  <c r="AZ82" i="74"/>
  <c r="BA82" i="74"/>
  <c r="AZ83" i="74"/>
  <c r="BA83" i="74"/>
  <c r="AZ84" i="74"/>
  <c r="BA84" i="74"/>
  <c r="AZ85" i="74"/>
  <c r="BA85" i="74"/>
  <c r="AZ86" i="74"/>
  <c r="BA86" i="74"/>
  <c r="AZ87" i="74"/>
  <c r="BA87" i="74"/>
  <c r="AZ88" i="74"/>
  <c r="BA88" i="74"/>
  <c r="AZ89" i="74"/>
  <c r="BA89" i="74"/>
  <c r="AZ90" i="74"/>
  <c r="BA90" i="74"/>
  <c r="AZ91" i="74"/>
  <c r="BA91" i="74"/>
  <c r="AZ92" i="74"/>
  <c r="BA92" i="74"/>
  <c r="AZ93" i="74"/>
  <c r="BA93" i="74"/>
  <c r="AZ94" i="74"/>
  <c r="BA94" i="74"/>
  <c r="AZ95" i="74"/>
  <c r="BA95" i="74"/>
  <c r="AZ96" i="74"/>
  <c r="BA96" i="74"/>
  <c r="AZ97" i="74"/>
  <c r="BA97" i="74"/>
  <c r="AZ98" i="74"/>
  <c r="BA98" i="74"/>
  <c r="AZ99" i="74"/>
  <c r="BA99" i="74"/>
  <c r="AZ100" i="74"/>
  <c r="BA100" i="74"/>
  <c r="AZ101" i="74"/>
  <c r="BA101" i="74"/>
  <c r="AZ102" i="74"/>
  <c r="BA102" i="74"/>
  <c r="AZ103" i="74"/>
  <c r="BA103" i="74"/>
  <c r="AZ104" i="74"/>
  <c r="BA104" i="74"/>
  <c r="AZ105" i="74"/>
  <c r="BA105" i="74"/>
  <c r="AZ106" i="74"/>
  <c r="BA106" i="74"/>
  <c r="AZ107" i="74"/>
  <c r="BA107" i="74"/>
  <c r="AZ108" i="74"/>
  <c r="BA108" i="74"/>
  <c r="AZ109" i="74"/>
  <c r="BA109" i="74"/>
  <c r="AZ110" i="74"/>
  <c r="BA110" i="74"/>
  <c r="AZ111" i="74"/>
  <c r="BA111" i="74"/>
  <c r="AZ112" i="74"/>
  <c r="BA112" i="74"/>
  <c r="AZ113" i="74"/>
  <c r="BA113" i="74"/>
  <c r="AZ114" i="74"/>
  <c r="BA114" i="74"/>
  <c r="AZ115" i="74"/>
  <c r="BA115" i="74"/>
  <c r="AZ116" i="74"/>
  <c r="BA116" i="74"/>
  <c r="AZ117" i="74"/>
  <c r="BA117" i="74"/>
  <c r="AZ118" i="74"/>
  <c r="BA118" i="74"/>
  <c r="AZ119" i="74"/>
  <c r="BA119" i="74"/>
  <c r="AZ120" i="74"/>
  <c r="BA120" i="74"/>
  <c r="AZ121" i="74"/>
  <c r="BA121" i="74"/>
  <c r="AZ122" i="74"/>
  <c r="BA122" i="74"/>
  <c r="AZ123" i="74"/>
  <c r="BA123" i="74"/>
  <c r="AZ124" i="74"/>
  <c r="BA124" i="74"/>
  <c r="AZ125" i="74"/>
  <c r="BA125" i="74"/>
  <c r="AZ126" i="74"/>
  <c r="BA126" i="74"/>
  <c r="AZ127" i="74"/>
  <c r="BA127" i="74"/>
  <c r="AZ128" i="74"/>
  <c r="BA128" i="74"/>
  <c r="AZ129" i="74"/>
  <c r="BA129" i="74"/>
  <c r="AZ130" i="74"/>
  <c r="BA130" i="74"/>
  <c r="AZ131" i="74"/>
  <c r="BA131" i="74"/>
  <c r="AZ132" i="74"/>
  <c r="BA132" i="74"/>
  <c r="AZ133" i="74"/>
  <c r="BA133" i="74"/>
  <c r="AZ134" i="74"/>
  <c r="BA134" i="74"/>
  <c r="AZ135" i="74"/>
  <c r="BA135" i="74"/>
  <c r="AZ136" i="74"/>
  <c r="BA136" i="74"/>
  <c r="BA5" i="74"/>
  <c r="AZ5" i="74"/>
  <c r="AU6" i="74"/>
  <c r="AV6" i="74"/>
  <c r="AU7" i="74"/>
  <c r="AV7" i="74"/>
  <c r="AU8" i="74"/>
  <c r="AV8" i="74"/>
  <c r="AU9" i="74"/>
  <c r="AV9" i="74"/>
  <c r="AU10" i="74"/>
  <c r="AV10" i="74"/>
  <c r="AU11" i="74"/>
  <c r="AV11" i="74"/>
  <c r="AU12" i="74"/>
  <c r="AV12" i="74"/>
  <c r="AU13" i="74"/>
  <c r="AV13" i="74"/>
  <c r="AU14" i="74"/>
  <c r="AV14" i="74"/>
  <c r="AU15" i="74"/>
  <c r="AV15" i="74"/>
  <c r="AU16" i="74"/>
  <c r="AV16" i="74"/>
  <c r="AU17" i="74"/>
  <c r="AV17" i="74"/>
  <c r="AU18" i="74"/>
  <c r="AV18" i="74"/>
  <c r="AU19" i="74"/>
  <c r="AV19" i="74"/>
  <c r="AU20" i="74"/>
  <c r="AV20" i="74"/>
  <c r="AU21" i="74"/>
  <c r="AV21" i="74"/>
  <c r="AU22" i="74"/>
  <c r="AV22" i="74"/>
  <c r="AU23" i="74"/>
  <c r="AV23" i="74"/>
  <c r="AU24" i="74"/>
  <c r="AV24" i="74"/>
  <c r="AU25" i="74"/>
  <c r="AV25" i="74"/>
  <c r="AU26" i="74"/>
  <c r="AV26" i="74"/>
  <c r="AU27" i="74"/>
  <c r="AV27" i="74"/>
  <c r="AU28" i="74"/>
  <c r="AV28" i="74"/>
  <c r="AU29" i="74"/>
  <c r="AV29" i="74"/>
  <c r="AU30" i="74"/>
  <c r="AV30" i="74"/>
  <c r="AU31" i="74"/>
  <c r="AV31" i="74"/>
  <c r="AU32" i="74"/>
  <c r="AV32" i="74"/>
  <c r="AU33" i="74"/>
  <c r="AV33" i="74"/>
  <c r="AU34" i="74"/>
  <c r="AV34" i="74"/>
  <c r="AU35" i="74"/>
  <c r="AV35" i="74"/>
  <c r="AU36" i="74"/>
  <c r="AV36" i="74"/>
  <c r="AU37" i="74"/>
  <c r="AV37" i="74"/>
  <c r="AU38" i="74"/>
  <c r="AV38" i="74"/>
  <c r="AU39" i="74"/>
  <c r="AV39" i="74"/>
  <c r="AU40" i="74"/>
  <c r="AV40" i="74"/>
  <c r="AU41" i="74"/>
  <c r="AV41" i="74"/>
  <c r="AU42" i="74"/>
  <c r="AV42" i="74"/>
  <c r="AU43" i="74"/>
  <c r="AV43" i="74"/>
  <c r="AU44" i="74"/>
  <c r="AV44" i="74"/>
  <c r="AU45" i="74"/>
  <c r="AV45" i="74"/>
  <c r="AU46" i="74"/>
  <c r="AV46" i="74"/>
  <c r="AU47" i="74"/>
  <c r="AV47" i="74"/>
  <c r="AU48" i="74"/>
  <c r="AV48" i="74"/>
  <c r="AU49" i="74"/>
  <c r="AV49" i="74"/>
  <c r="AU50" i="74"/>
  <c r="AV50" i="74"/>
  <c r="AU51" i="74"/>
  <c r="AV51" i="74"/>
  <c r="AU52" i="74"/>
  <c r="AV52" i="74"/>
  <c r="AU53" i="74"/>
  <c r="AV53" i="74"/>
  <c r="AU54" i="74"/>
  <c r="AV54" i="74"/>
  <c r="AU55" i="74"/>
  <c r="AV55" i="74"/>
  <c r="AU56" i="74"/>
  <c r="AV56" i="74"/>
  <c r="AU57" i="74"/>
  <c r="AV57" i="74"/>
  <c r="AU58" i="74"/>
  <c r="AV58" i="74"/>
  <c r="AU59" i="74"/>
  <c r="AV59" i="74"/>
  <c r="AU60" i="74"/>
  <c r="AV60" i="74"/>
  <c r="AU61" i="74"/>
  <c r="AV61" i="74"/>
  <c r="AU62" i="74"/>
  <c r="AV62" i="74"/>
  <c r="AU63" i="74"/>
  <c r="AV63" i="74"/>
  <c r="AU64" i="74"/>
  <c r="AV64" i="74"/>
  <c r="AU65" i="74"/>
  <c r="AV65" i="74"/>
  <c r="AU66" i="74"/>
  <c r="AV66" i="74"/>
  <c r="AU67" i="74"/>
  <c r="AV67" i="74"/>
  <c r="AU68" i="74"/>
  <c r="AV68" i="74"/>
  <c r="AU69" i="74"/>
  <c r="AV69" i="74"/>
  <c r="AU70" i="74"/>
  <c r="AV70" i="74"/>
  <c r="AU71" i="74"/>
  <c r="AV71" i="74"/>
  <c r="AU72" i="74"/>
  <c r="AV72" i="74"/>
  <c r="AU73" i="74"/>
  <c r="AV73" i="74"/>
  <c r="AU74" i="74"/>
  <c r="AV74" i="74"/>
  <c r="AU75" i="74"/>
  <c r="AV75" i="74"/>
  <c r="AU76" i="74"/>
  <c r="AV76" i="74"/>
  <c r="AU77" i="74"/>
  <c r="AV77" i="74"/>
  <c r="AU78" i="74"/>
  <c r="AV78" i="74"/>
  <c r="AU79" i="74"/>
  <c r="AV79" i="74"/>
  <c r="AU80" i="74"/>
  <c r="AV80" i="74"/>
  <c r="AU81" i="74"/>
  <c r="AV81" i="74"/>
  <c r="AU82" i="74"/>
  <c r="AV82" i="74"/>
  <c r="AU83" i="74"/>
  <c r="AV83" i="74"/>
  <c r="AU84" i="74"/>
  <c r="AV84" i="74"/>
  <c r="AU85" i="74"/>
  <c r="AV85" i="74"/>
  <c r="AU86" i="74"/>
  <c r="AV86" i="74"/>
  <c r="AU87" i="74"/>
  <c r="AV87" i="74"/>
  <c r="AU88" i="74"/>
  <c r="AV88" i="74"/>
  <c r="AU89" i="74"/>
  <c r="AV89" i="74"/>
  <c r="AU90" i="74"/>
  <c r="AV90" i="74"/>
  <c r="AU91" i="74"/>
  <c r="AV91" i="74"/>
  <c r="AU92" i="74"/>
  <c r="AV92" i="74"/>
  <c r="AU93" i="74"/>
  <c r="AV93" i="74"/>
  <c r="AU94" i="74"/>
  <c r="AV94" i="74"/>
  <c r="AU95" i="74"/>
  <c r="AV95" i="74"/>
  <c r="AU96" i="74"/>
  <c r="AV96" i="74"/>
  <c r="AU97" i="74"/>
  <c r="AV97" i="74"/>
  <c r="AU98" i="74"/>
  <c r="AV98" i="74"/>
  <c r="AU99" i="74"/>
  <c r="AV99" i="74"/>
  <c r="AU100" i="74"/>
  <c r="AV100" i="74"/>
  <c r="AU101" i="74"/>
  <c r="AV101" i="74"/>
  <c r="AU102" i="74"/>
  <c r="AV102" i="74"/>
  <c r="AU103" i="74"/>
  <c r="AV103" i="74"/>
  <c r="AU104" i="74"/>
  <c r="AV104" i="74"/>
  <c r="AU105" i="74"/>
  <c r="AV105" i="74"/>
  <c r="AU106" i="74"/>
  <c r="AV106" i="74"/>
  <c r="AU107" i="74"/>
  <c r="AV107" i="74"/>
  <c r="AU108" i="74"/>
  <c r="AV108" i="74"/>
  <c r="AU109" i="74"/>
  <c r="AV109" i="74"/>
  <c r="AU110" i="74"/>
  <c r="AV110" i="74"/>
  <c r="AU111" i="74"/>
  <c r="AV111" i="74"/>
  <c r="AU112" i="74"/>
  <c r="AV112" i="74"/>
  <c r="AU113" i="74"/>
  <c r="AV113" i="74"/>
  <c r="AU114" i="74"/>
  <c r="AV114" i="74"/>
  <c r="AU115" i="74"/>
  <c r="AV115" i="74"/>
  <c r="AU116" i="74"/>
  <c r="AV116" i="74"/>
  <c r="AU117" i="74"/>
  <c r="AV117" i="74"/>
  <c r="AU118" i="74"/>
  <c r="AV118" i="74"/>
  <c r="AU119" i="74"/>
  <c r="AV119" i="74"/>
  <c r="AU120" i="74"/>
  <c r="AV120" i="74"/>
  <c r="AU121" i="74"/>
  <c r="AV121" i="74"/>
  <c r="AU122" i="74"/>
  <c r="AV122" i="74"/>
  <c r="AU123" i="74"/>
  <c r="AV123" i="74"/>
  <c r="AU124" i="74"/>
  <c r="AV124" i="74"/>
  <c r="AU125" i="74"/>
  <c r="AV125" i="74"/>
  <c r="AU126" i="74"/>
  <c r="AV126" i="74"/>
  <c r="AU127" i="74"/>
  <c r="AV127" i="74"/>
  <c r="AU128" i="74"/>
  <c r="AV128" i="74"/>
  <c r="AU129" i="74"/>
  <c r="AV129" i="74"/>
  <c r="AU130" i="74"/>
  <c r="AV130" i="74"/>
  <c r="AU131" i="74"/>
  <c r="AV131" i="74"/>
  <c r="AU132" i="74"/>
  <c r="AV132" i="74"/>
  <c r="AU133" i="74"/>
  <c r="AV133" i="74"/>
  <c r="AU134" i="74"/>
  <c r="AV134" i="74"/>
  <c r="AU135" i="74"/>
  <c r="AV135" i="74"/>
  <c r="AU136" i="74"/>
  <c r="AV136" i="74"/>
  <c r="AV5" i="74"/>
  <c r="AU5" i="74"/>
  <c r="AE6" i="74"/>
  <c r="AE7" i="74"/>
  <c r="AE8" i="74"/>
  <c r="AE9" i="74"/>
  <c r="AE10" i="74"/>
  <c r="AE11" i="74"/>
  <c r="AE12" i="74"/>
  <c r="AE13" i="74"/>
  <c r="AE14" i="74"/>
  <c r="AE15" i="74"/>
  <c r="AE16" i="74"/>
  <c r="AE17" i="74"/>
  <c r="AE18" i="74"/>
  <c r="AE19" i="74"/>
  <c r="AE20" i="74"/>
  <c r="AE21" i="74"/>
  <c r="AE22" i="74"/>
  <c r="AE23" i="74"/>
  <c r="AE24" i="74"/>
  <c r="AE25" i="74"/>
  <c r="AE26" i="74"/>
  <c r="AE27" i="74"/>
  <c r="AE28" i="74"/>
  <c r="AE29" i="74"/>
  <c r="AE30" i="74"/>
  <c r="AE31" i="74"/>
  <c r="AE32" i="74"/>
  <c r="AE33" i="74"/>
  <c r="AE34" i="74"/>
  <c r="AE35" i="74"/>
  <c r="AE36" i="74"/>
  <c r="AE37" i="74"/>
  <c r="AE38" i="74"/>
  <c r="AE39" i="74"/>
  <c r="AE40" i="74"/>
  <c r="AE41" i="74"/>
  <c r="AE42" i="74"/>
  <c r="AE43" i="74"/>
  <c r="AE44" i="74"/>
  <c r="AE45" i="74"/>
  <c r="AE46" i="74"/>
  <c r="AE47" i="74"/>
  <c r="AE48" i="74"/>
  <c r="AE49" i="74"/>
  <c r="AE50" i="74"/>
  <c r="AE51" i="74"/>
  <c r="AE52" i="74"/>
  <c r="AE53" i="74"/>
  <c r="AE54" i="74"/>
  <c r="AE55" i="74"/>
  <c r="AE56" i="74"/>
  <c r="AE57" i="74"/>
  <c r="AE58" i="74"/>
  <c r="AE59" i="74"/>
  <c r="AE60" i="74"/>
  <c r="AE61" i="74"/>
  <c r="AE62" i="74"/>
  <c r="AE63" i="74"/>
  <c r="AE64" i="74"/>
  <c r="AE65" i="74"/>
  <c r="AE66" i="74"/>
  <c r="AE67" i="74"/>
  <c r="AE68" i="74"/>
  <c r="AE69" i="74"/>
  <c r="AE70" i="74"/>
  <c r="AE71" i="74"/>
  <c r="AE72" i="74"/>
  <c r="AE73" i="74"/>
  <c r="AE74" i="74"/>
  <c r="AE75" i="74"/>
  <c r="AE76" i="74"/>
  <c r="AE77" i="74"/>
  <c r="AE78" i="74"/>
  <c r="AE79" i="74"/>
  <c r="AE80" i="74"/>
  <c r="AE81" i="74"/>
  <c r="AE82" i="74"/>
  <c r="AE83" i="74"/>
  <c r="AE84" i="74"/>
  <c r="AE85" i="74"/>
  <c r="AE86" i="74"/>
  <c r="AE87" i="74"/>
  <c r="AE88" i="74"/>
  <c r="AE89" i="74"/>
  <c r="AE90" i="74"/>
  <c r="AE91" i="74"/>
  <c r="AE92" i="74"/>
  <c r="AE93" i="74"/>
  <c r="AE94" i="74"/>
  <c r="AE95" i="74"/>
  <c r="AE96" i="74"/>
  <c r="AE97" i="74"/>
  <c r="AE98" i="74"/>
  <c r="AE99" i="74"/>
  <c r="AE100" i="74"/>
  <c r="AE101" i="74"/>
  <c r="AE102" i="74"/>
  <c r="AE103" i="74"/>
  <c r="AE104" i="74"/>
  <c r="AE105" i="74"/>
  <c r="AE106" i="74"/>
  <c r="AE107" i="74"/>
  <c r="AE108" i="74"/>
  <c r="AE109" i="74"/>
  <c r="AE110" i="74"/>
  <c r="AE111" i="74"/>
  <c r="AE112" i="74"/>
  <c r="AE113" i="74"/>
  <c r="AE114" i="74"/>
  <c r="AE115" i="74"/>
  <c r="AE116" i="74"/>
  <c r="AE117" i="74"/>
  <c r="AE118" i="74"/>
  <c r="AE119" i="74"/>
  <c r="AE120" i="74"/>
  <c r="AE121" i="74"/>
  <c r="AE122" i="74"/>
  <c r="AE123" i="74"/>
  <c r="AE124" i="74"/>
  <c r="AE125" i="74"/>
  <c r="AE126" i="74"/>
  <c r="AE127" i="74"/>
  <c r="AE128" i="74"/>
  <c r="AE129" i="74"/>
  <c r="AE130" i="74"/>
  <c r="AE131" i="74"/>
  <c r="AE132" i="74"/>
  <c r="AE133" i="74"/>
  <c r="AE134" i="74"/>
  <c r="AE135" i="74"/>
  <c r="AE136" i="74"/>
  <c r="AE5" i="74"/>
  <c r="AC6" i="74"/>
  <c r="AC7" i="74"/>
  <c r="AC8" i="74"/>
  <c r="AC9" i="74"/>
  <c r="AC10" i="74"/>
  <c r="AC11" i="74"/>
  <c r="AC12" i="74"/>
  <c r="AC13" i="74"/>
  <c r="AC14" i="74"/>
  <c r="AC15" i="74"/>
  <c r="AC16" i="74"/>
  <c r="AC17" i="74"/>
  <c r="AC18" i="74"/>
  <c r="AC19" i="74"/>
  <c r="AC20" i="74"/>
  <c r="AC21" i="74"/>
  <c r="AC22" i="74"/>
  <c r="AC23" i="74"/>
  <c r="AC24" i="74"/>
  <c r="AC25" i="74"/>
  <c r="AC26" i="74"/>
  <c r="AC27" i="74"/>
  <c r="AC28" i="74"/>
  <c r="AC29" i="74"/>
  <c r="AC30" i="74"/>
  <c r="AC31" i="74"/>
  <c r="AC32" i="74"/>
  <c r="AC33" i="74"/>
  <c r="AC34" i="74"/>
  <c r="AC35" i="74"/>
  <c r="AC36" i="74"/>
  <c r="AC37" i="74"/>
  <c r="AC38" i="74"/>
  <c r="AC39" i="74"/>
  <c r="AC40" i="74"/>
  <c r="AC41" i="74"/>
  <c r="AC42" i="74"/>
  <c r="AC43" i="74"/>
  <c r="AC44" i="74"/>
  <c r="AC45" i="74"/>
  <c r="AC46" i="74"/>
  <c r="AC47" i="74"/>
  <c r="AC48" i="74"/>
  <c r="AC49" i="74"/>
  <c r="AC50" i="74"/>
  <c r="AC51" i="74"/>
  <c r="AC52" i="74"/>
  <c r="AC53" i="74"/>
  <c r="AC54" i="74"/>
  <c r="AC55" i="74"/>
  <c r="AC56" i="74"/>
  <c r="AC57" i="74"/>
  <c r="AC58" i="74"/>
  <c r="AC59" i="74"/>
  <c r="AC60" i="74"/>
  <c r="AC61" i="74"/>
  <c r="AC62" i="74"/>
  <c r="AC63" i="74"/>
  <c r="AC64" i="74"/>
  <c r="AC65" i="74"/>
  <c r="AC66" i="74"/>
  <c r="AC67" i="74"/>
  <c r="AC68" i="74"/>
  <c r="AC69" i="74"/>
  <c r="AC70" i="74"/>
  <c r="AC71" i="74"/>
  <c r="AC72" i="74"/>
  <c r="AC73" i="74"/>
  <c r="AC74" i="74"/>
  <c r="AC75" i="74"/>
  <c r="AC76" i="74"/>
  <c r="AC77" i="74"/>
  <c r="AC78" i="74"/>
  <c r="AC79" i="74"/>
  <c r="AC80" i="74"/>
  <c r="AC81" i="74"/>
  <c r="AC82" i="74"/>
  <c r="AC83" i="74"/>
  <c r="AC84" i="74"/>
  <c r="AC85" i="74"/>
  <c r="AC86" i="74"/>
  <c r="AC87" i="74"/>
  <c r="AC88" i="74"/>
  <c r="AC89" i="74"/>
  <c r="AC90" i="74"/>
  <c r="AC91" i="74"/>
  <c r="AC92" i="74"/>
  <c r="AC93" i="74"/>
  <c r="AC94" i="74"/>
  <c r="AC95" i="74"/>
  <c r="AC96" i="74"/>
  <c r="AC97" i="74"/>
  <c r="AC98" i="74"/>
  <c r="AC99" i="74"/>
  <c r="AC100" i="74"/>
  <c r="AC101" i="74"/>
  <c r="AC102" i="74"/>
  <c r="AC103" i="74"/>
  <c r="AC104" i="74"/>
  <c r="AC105" i="74"/>
  <c r="AC106" i="74"/>
  <c r="AC107" i="74"/>
  <c r="AC108" i="74"/>
  <c r="AC109" i="74"/>
  <c r="AC110" i="74"/>
  <c r="AC111" i="74"/>
  <c r="AC112" i="74"/>
  <c r="AC113" i="74"/>
  <c r="AC114" i="74"/>
  <c r="AC115" i="74"/>
  <c r="AC116" i="74"/>
  <c r="AC117" i="74"/>
  <c r="AC118" i="74"/>
  <c r="AC119" i="74"/>
  <c r="AC120" i="74"/>
  <c r="AC121" i="74"/>
  <c r="AC122" i="74"/>
  <c r="AC123" i="74"/>
  <c r="AC124" i="74"/>
  <c r="AC125" i="74"/>
  <c r="AC126" i="74"/>
  <c r="AC127" i="74"/>
  <c r="AC128" i="74"/>
  <c r="AC129" i="74"/>
  <c r="AC130" i="74"/>
  <c r="AC131" i="74"/>
  <c r="AC132" i="74"/>
  <c r="AC133" i="74"/>
  <c r="AC134" i="74"/>
  <c r="AC135" i="74"/>
  <c r="AC136" i="74"/>
  <c r="AC5" i="74"/>
  <c r="X6" i="74"/>
  <c r="Y6" i="74"/>
  <c r="X7" i="74"/>
  <c r="Y7" i="74"/>
  <c r="X8" i="74"/>
  <c r="Y8" i="74"/>
  <c r="X9" i="74"/>
  <c r="Y9" i="74"/>
  <c r="X10" i="74"/>
  <c r="Y10" i="74"/>
  <c r="X11" i="74"/>
  <c r="Y11" i="74"/>
  <c r="X12" i="74"/>
  <c r="Y12" i="74"/>
  <c r="X13" i="74"/>
  <c r="Y13" i="74"/>
  <c r="X14" i="74"/>
  <c r="Y14" i="74"/>
  <c r="X15" i="74"/>
  <c r="Y15" i="74"/>
  <c r="X16" i="74"/>
  <c r="Y16" i="74"/>
  <c r="X17" i="74"/>
  <c r="Y17" i="74"/>
  <c r="X18" i="74"/>
  <c r="Y18" i="74"/>
  <c r="X19" i="74"/>
  <c r="Y19" i="74"/>
  <c r="X20" i="74"/>
  <c r="Y20" i="74"/>
  <c r="X21" i="74"/>
  <c r="Y21" i="74"/>
  <c r="X22" i="74"/>
  <c r="Y22" i="74"/>
  <c r="X23" i="74"/>
  <c r="Y23" i="74"/>
  <c r="X24" i="74"/>
  <c r="Y24" i="74"/>
  <c r="X25" i="74"/>
  <c r="Y25" i="74"/>
  <c r="X26" i="74"/>
  <c r="Y26" i="74"/>
  <c r="X27" i="74"/>
  <c r="Y27" i="74"/>
  <c r="X28" i="74"/>
  <c r="Y28" i="74"/>
  <c r="X29" i="74"/>
  <c r="Y29" i="74"/>
  <c r="X30" i="74"/>
  <c r="Y30" i="74"/>
  <c r="X31" i="74"/>
  <c r="Y31" i="74"/>
  <c r="X32" i="74"/>
  <c r="Y32" i="74"/>
  <c r="X33" i="74"/>
  <c r="Y33" i="74"/>
  <c r="X34" i="74"/>
  <c r="Y34" i="74"/>
  <c r="X35" i="74"/>
  <c r="Y35" i="74"/>
  <c r="X36" i="74"/>
  <c r="Y36" i="74"/>
  <c r="X37" i="74"/>
  <c r="Y37" i="74"/>
  <c r="X38" i="74"/>
  <c r="Y38" i="74"/>
  <c r="X39" i="74"/>
  <c r="Y39" i="74"/>
  <c r="X40" i="74"/>
  <c r="Y40" i="74"/>
  <c r="X41" i="74"/>
  <c r="Y41" i="74"/>
  <c r="X42" i="74"/>
  <c r="Y42" i="74"/>
  <c r="X43" i="74"/>
  <c r="Y43" i="74"/>
  <c r="X44" i="74"/>
  <c r="Y44" i="74"/>
  <c r="X45" i="74"/>
  <c r="Y45" i="74"/>
  <c r="X46" i="74"/>
  <c r="Y46" i="74"/>
  <c r="X47" i="74"/>
  <c r="Y47" i="74"/>
  <c r="X48" i="74"/>
  <c r="Y48" i="74"/>
  <c r="X49" i="74"/>
  <c r="Y49" i="74"/>
  <c r="X50" i="74"/>
  <c r="Y50" i="74"/>
  <c r="X51" i="74"/>
  <c r="Y51" i="74"/>
  <c r="X52" i="74"/>
  <c r="Y52" i="74"/>
  <c r="X53" i="74"/>
  <c r="Y53" i="74"/>
  <c r="X54" i="74"/>
  <c r="Y54" i="74"/>
  <c r="X55" i="74"/>
  <c r="Y55" i="74"/>
  <c r="X56" i="74"/>
  <c r="Y56" i="74"/>
  <c r="X57" i="74"/>
  <c r="Y57" i="74"/>
  <c r="X58" i="74"/>
  <c r="Y58" i="74"/>
  <c r="X59" i="74"/>
  <c r="Y59" i="74"/>
  <c r="X60" i="74"/>
  <c r="Y60" i="74"/>
  <c r="X61" i="74"/>
  <c r="Y61" i="74"/>
  <c r="X62" i="74"/>
  <c r="Y62" i="74"/>
  <c r="X63" i="74"/>
  <c r="Y63" i="74"/>
  <c r="X64" i="74"/>
  <c r="Y64" i="74"/>
  <c r="X65" i="74"/>
  <c r="Y65" i="74"/>
  <c r="X66" i="74"/>
  <c r="Y66" i="74"/>
  <c r="X67" i="74"/>
  <c r="Y67" i="74"/>
  <c r="X68" i="74"/>
  <c r="Y68" i="74"/>
  <c r="X69" i="74"/>
  <c r="Y69" i="74"/>
  <c r="X70" i="74"/>
  <c r="Y70" i="74"/>
  <c r="X71" i="74"/>
  <c r="Y71" i="74"/>
  <c r="X72" i="74"/>
  <c r="Y72" i="74"/>
  <c r="X73" i="74"/>
  <c r="Y73" i="74"/>
  <c r="X74" i="74"/>
  <c r="Y74" i="74"/>
  <c r="X75" i="74"/>
  <c r="Y75" i="74"/>
  <c r="X76" i="74"/>
  <c r="Y76" i="74"/>
  <c r="X77" i="74"/>
  <c r="Y77" i="74"/>
  <c r="X78" i="74"/>
  <c r="Y78" i="74"/>
  <c r="X79" i="74"/>
  <c r="Y79" i="74"/>
  <c r="X80" i="74"/>
  <c r="Y80" i="74"/>
  <c r="X81" i="74"/>
  <c r="Y81" i="74"/>
  <c r="X82" i="74"/>
  <c r="Y82" i="74"/>
  <c r="X83" i="74"/>
  <c r="Y83" i="74"/>
  <c r="X84" i="74"/>
  <c r="Y84" i="74"/>
  <c r="X85" i="74"/>
  <c r="Y85" i="74"/>
  <c r="X86" i="74"/>
  <c r="Y86" i="74"/>
  <c r="X87" i="74"/>
  <c r="Y87" i="74"/>
  <c r="X88" i="74"/>
  <c r="Y88" i="74"/>
  <c r="X89" i="74"/>
  <c r="Y89" i="74"/>
  <c r="X90" i="74"/>
  <c r="Y90" i="74"/>
  <c r="X91" i="74"/>
  <c r="Y91" i="74"/>
  <c r="X92" i="74"/>
  <c r="Y92" i="74"/>
  <c r="X93" i="74"/>
  <c r="Y93" i="74"/>
  <c r="X94" i="74"/>
  <c r="Y94" i="74"/>
  <c r="X95" i="74"/>
  <c r="Y95" i="74"/>
  <c r="X96" i="74"/>
  <c r="Y96" i="74"/>
  <c r="X97" i="74"/>
  <c r="Y97" i="74"/>
  <c r="X98" i="74"/>
  <c r="Y98" i="74"/>
  <c r="X99" i="74"/>
  <c r="Y99" i="74"/>
  <c r="X100" i="74"/>
  <c r="Y100" i="74"/>
  <c r="X101" i="74"/>
  <c r="Y101" i="74"/>
  <c r="X102" i="74"/>
  <c r="Y102" i="74"/>
  <c r="X103" i="74"/>
  <c r="Y103" i="74"/>
  <c r="X104" i="74"/>
  <c r="Y104" i="74"/>
  <c r="X105" i="74"/>
  <c r="Y105" i="74"/>
  <c r="X106" i="74"/>
  <c r="Y106" i="74"/>
  <c r="X107" i="74"/>
  <c r="Y107" i="74"/>
  <c r="X108" i="74"/>
  <c r="Y108" i="74"/>
  <c r="X109" i="74"/>
  <c r="Y109" i="74"/>
  <c r="X110" i="74"/>
  <c r="Y110" i="74"/>
  <c r="X111" i="74"/>
  <c r="Y111" i="74"/>
  <c r="X112" i="74"/>
  <c r="Y112" i="74"/>
  <c r="X113" i="74"/>
  <c r="Y113" i="74"/>
  <c r="X114" i="74"/>
  <c r="Y114" i="74"/>
  <c r="X115" i="74"/>
  <c r="Y115" i="74"/>
  <c r="X116" i="74"/>
  <c r="Y116" i="74"/>
  <c r="X117" i="74"/>
  <c r="Y117" i="74"/>
  <c r="X118" i="74"/>
  <c r="Y118" i="74"/>
  <c r="X119" i="74"/>
  <c r="Y119" i="74"/>
  <c r="X120" i="74"/>
  <c r="Y120" i="74"/>
  <c r="X121" i="74"/>
  <c r="Y121" i="74"/>
  <c r="X122" i="74"/>
  <c r="Y122" i="74"/>
  <c r="X123" i="74"/>
  <c r="Y123" i="74"/>
  <c r="X124" i="74"/>
  <c r="Y124" i="74"/>
  <c r="X125" i="74"/>
  <c r="Y125" i="74"/>
  <c r="X126" i="74"/>
  <c r="Y126" i="74"/>
  <c r="X127" i="74"/>
  <c r="Y127" i="74"/>
  <c r="X128" i="74"/>
  <c r="Y128" i="74"/>
  <c r="X129" i="74"/>
  <c r="Y129" i="74"/>
  <c r="X130" i="74"/>
  <c r="Y130" i="74"/>
  <c r="X131" i="74"/>
  <c r="Y131" i="74"/>
  <c r="X132" i="74"/>
  <c r="Y132" i="74"/>
  <c r="X133" i="74"/>
  <c r="Y133" i="74"/>
  <c r="X134" i="74"/>
  <c r="Y134" i="74"/>
  <c r="X135" i="74"/>
  <c r="Y135" i="74"/>
  <c r="X136" i="74"/>
  <c r="Y136" i="74"/>
  <c r="Y5" i="74"/>
  <c r="X5" i="74"/>
  <c r="V6" i="74"/>
  <c r="V7" i="74"/>
  <c r="V8" i="74"/>
  <c r="V9" i="74"/>
  <c r="V10" i="74"/>
  <c r="V11" i="74"/>
  <c r="V12" i="74"/>
  <c r="V13" i="74"/>
  <c r="V14" i="74"/>
  <c r="V15" i="74"/>
  <c r="V16" i="74"/>
  <c r="V17" i="74"/>
  <c r="V18" i="74"/>
  <c r="V19" i="74"/>
  <c r="V20" i="74"/>
  <c r="V21" i="74"/>
  <c r="V22" i="74"/>
  <c r="V23" i="74"/>
  <c r="V24" i="74"/>
  <c r="V25" i="74"/>
  <c r="V26" i="74"/>
  <c r="V27" i="74"/>
  <c r="V28" i="74"/>
  <c r="V29" i="74"/>
  <c r="V30" i="74"/>
  <c r="V31" i="74"/>
  <c r="V32" i="74"/>
  <c r="V33" i="74"/>
  <c r="V34" i="74"/>
  <c r="V35" i="74"/>
  <c r="V36" i="74"/>
  <c r="V37" i="74"/>
  <c r="V38" i="74"/>
  <c r="V39" i="74"/>
  <c r="V40" i="74"/>
  <c r="V41" i="74"/>
  <c r="V42" i="74"/>
  <c r="V43" i="74"/>
  <c r="V44" i="74"/>
  <c r="V45" i="74"/>
  <c r="V46" i="74"/>
  <c r="V47" i="74"/>
  <c r="V48" i="74"/>
  <c r="V49" i="74"/>
  <c r="V50" i="74"/>
  <c r="V51" i="74"/>
  <c r="V52" i="74"/>
  <c r="V53" i="74"/>
  <c r="V54" i="74"/>
  <c r="V55" i="74"/>
  <c r="V56" i="74"/>
  <c r="V57" i="74"/>
  <c r="V58" i="74"/>
  <c r="V59" i="74"/>
  <c r="V60" i="74"/>
  <c r="V61" i="74"/>
  <c r="V62" i="74"/>
  <c r="V63" i="74"/>
  <c r="V64" i="74"/>
  <c r="V65" i="74"/>
  <c r="V66" i="74"/>
  <c r="V67" i="74"/>
  <c r="V68" i="74"/>
  <c r="V69" i="74"/>
  <c r="V70" i="74"/>
  <c r="V71" i="74"/>
  <c r="V72" i="74"/>
  <c r="V73" i="74"/>
  <c r="V74" i="74"/>
  <c r="V75" i="74"/>
  <c r="V76" i="74"/>
  <c r="V77" i="74"/>
  <c r="V78" i="74"/>
  <c r="V79" i="74"/>
  <c r="V80" i="74"/>
  <c r="V81" i="74"/>
  <c r="V82" i="74"/>
  <c r="V83" i="74"/>
  <c r="V84" i="74"/>
  <c r="V85" i="74"/>
  <c r="V86" i="74"/>
  <c r="V87" i="74"/>
  <c r="V88" i="74"/>
  <c r="V89" i="74"/>
  <c r="V90" i="74"/>
  <c r="V91" i="74"/>
  <c r="V92" i="74"/>
  <c r="V93" i="74"/>
  <c r="V94" i="74"/>
  <c r="V95" i="74"/>
  <c r="V96" i="74"/>
  <c r="V97" i="74"/>
  <c r="V98" i="74"/>
  <c r="V99" i="74"/>
  <c r="V100" i="74"/>
  <c r="V101" i="74"/>
  <c r="V102" i="74"/>
  <c r="V103" i="74"/>
  <c r="V104" i="74"/>
  <c r="V105" i="74"/>
  <c r="V106" i="74"/>
  <c r="V107" i="74"/>
  <c r="V108" i="74"/>
  <c r="V109" i="74"/>
  <c r="V110" i="74"/>
  <c r="V111" i="74"/>
  <c r="V112" i="74"/>
  <c r="V113" i="74"/>
  <c r="V114" i="74"/>
  <c r="V115" i="74"/>
  <c r="V116" i="74"/>
  <c r="V117" i="74"/>
  <c r="V118" i="74"/>
  <c r="V119" i="74"/>
  <c r="V120" i="74"/>
  <c r="V121" i="74"/>
  <c r="V122" i="74"/>
  <c r="V123" i="74"/>
  <c r="V124" i="74"/>
  <c r="V125" i="74"/>
  <c r="V126" i="74"/>
  <c r="V127" i="74"/>
  <c r="V128" i="74"/>
  <c r="V129" i="74"/>
  <c r="V130" i="74"/>
  <c r="V131" i="74"/>
  <c r="V132" i="74"/>
  <c r="V133" i="74"/>
  <c r="V134" i="74"/>
  <c r="V135" i="74"/>
  <c r="V136" i="74"/>
  <c r="V5" i="74"/>
  <c r="P6" i="74"/>
  <c r="Q6" i="74"/>
  <c r="R6" i="74"/>
  <c r="S6" i="74"/>
  <c r="P7" i="74"/>
  <c r="Q7" i="74"/>
  <c r="R7" i="74"/>
  <c r="S7" i="74"/>
  <c r="P8" i="74"/>
  <c r="Q8" i="74"/>
  <c r="R8" i="74"/>
  <c r="S8" i="74"/>
  <c r="P9" i="74"/>
  <c r="Q9" i="74"/>
  <c r="R9" i="74"/>
  <c r="S9" i="74"/>
  <c r="P10" i="74"/>
  <c r="Q10" i="74"/>
  <c r="R10" i="74"/>
  <c r="S10" i="74"/>
  <c r="P11" i="74"/>
  <c r="Q11" i="74"/>
  <c r="R11" i="74"/>
  <c r="S11" i="74"/>
  <c r="P12" i="74"/>
  <c r="Q12" i="74"/>
  <c r="R12" i="74"/>
  <c r="S12" i="74"/>
  <c r="P13" i="74"/>
  <c r="Q13" i="74"/>
  <c r="R13" i="74"/>
  <c r="S13" i="74"/>
  <c r="P14" i="74"/>
  <c r="Q14" i="74"/>
  <c r="R14" i="74"/>
  <c r="S14" i="74"/>
  <c r="P15" i="74"/>
  <c r="Q15" i="74"/>
  <c r="R15" i="74"/>
  <c r="S15" i="74"/>
  <c r="P16" i="74"/>
  <c r="Q16" i="74"/>
  <c r="R16" i="74"/>
  <c r="S16" i="74"/>
  <c r="P17" i="74"/>
  <c r="Q17" i="74"/>
  <c r="R17" i="74"/>
  <c r="S17" i="74"/>
  <c r="P18" i="74"/>
  <c r="Q18" i="74"/>
  <c r="R18" i="74"/>
  <c r="S18" i="74"/>
  <c r="P19" i="74"/>
  <c r="Q19" i="74"/>
  <c r="R19" i="74"/>
  <c r="S19" i="74"/>
  <c r="P20" i="74"/>
  <c r="Q20" i="74"/>
  <c r="R20" i="74"/>
  <c r="S20" i="74"/>
  <c r="P21" i="74"/>
  <c r="Q21" i="74"/>
  <c r="R21" i="74"/>
  <c r="S21" i="74"/>
  <c r="P22" i="74"/>
  <c r="Q22" i="74"/>
  <c r="R22" i="74"/>
  <c r="S22" i="74"/>
  <c r="P23" i="74"/>
  <c r="Q23" i="74"/>
  <c r="R23" i="74"/>
  <c r="S23" i="74"/>
  <c r="P24" i="74"/>
  <c r="Q24" i="74"/>
  <c r="R24" i="74"/>
  <c r="S24" i="74"/>
  <c r="P25" i="74"/>
  <c r="Q25" i="74"/>
  <c r="R25" i="74"/>
  <c r="S25" i="74"/>
  <c r="P26" i="74"/>
  <c r="Q26" i="74"/>
  <c r="R26" i="74"/>
  <c r="S26" i="74"/>
  <c r="P27" i="74"/>
  <c r="Q27" i="74"/>
  <c r="R27" i="74"/>
  <c r="S27" i="74"/>
  <c r="P28" i="74"/>
  <c r="Q28" i="74"/>
  <c r="R28" i="74"/>
  <c r="S28" i="74"/>
  <c r="P29" i="74"/>
  <c r="Q29" i="74"/>
  <c r="R29" i="74"/>
  <c r="S29" i="74"/>
  <c r="P30" i="74"/>
  <c r="Q30" i="74"/>
  <c r="R30" i="74"/>
  <c r="S30" i="74"/>
  <c r="P31" i="74"/>
  <c r="Q31" i="74"/>
  <c r="R31" i="74"/>
  <c r="S31" i="74"/>
  <c r="P32" i="74"/>
  <c r="Q32" i="74"/>
  <c r="R32" i="74"/>
  <c r="S32" i="74"/>
  <c r="P33" i="74"/>
  <c r="Q33" i="74"/>
  <c r="R33" i="74"/>
  <c r="S33" i="74"/>
  <c r="P34" i="74"/>
  <c r="Q34" i="74"/>
  <c r="R34" i="74"/>
  <c r="S34" i="74"/>
  <c r="P35" i="74"/>
  <c r="Q35" i="74"/>
  <c r="R35" i="74"/>
  <c r="S35" i="74"/>
  <c r="P36" i="74"/>
  <c r="Q36" i="74"/>
  <c r="R36" i="74"/>
  <c r="S36" i="74"/>
  <c r="P37" i="74"/>
  <c r="Q37" i="74"/>
  <c r="R37" i="74"/>
  <c r="S37" i="74"/>
  <c r="P38" i="74"/>
  <c r="Q38" i="74"/>
  <c r="R38" i="74"/>
  <c r="S38" i="74"/>
  <c r="P39" i="74"/>
  <c r="Q39" i="74"/>
  <c r="R39" i="74"/>
  <c r="S39" i="74"/>
  <c r="P40" i="74"/>
  <c r="Q40" i="74"/>
  <c r="R40" i="74"/>
  <c r="S40" i="74"/>
  <c r="P41" i="74"/>
  <c r="Q41" i="74"/>
  <c r="R41" i="74"/>
  <c r="S41" i="74"/>
  <c r="P42" i="74"/>
  <c r="Q42" i="74"/>
  <c r="R42" i="74"/>
  <c r="S42" i="74"/>
  <c r="P43" i="74"/>
  <c r="Q43" i="74"/>
  <c r="R43" i="74"/>
  <c r="S43" i="74"/>
  <c r="P44" i="74"/>
  <c r="Q44" i="74"/>
  <c r="R44" i="74"/>
  <c r="S44" i="74"/>
  <c r="P45" i="74"/>
  <c r="Q45" i="74"/>
  <c r="R45" i="74"/>
  <c r="S45" i="74"/>
  <c r="P46" i="74"/>
  <c r="Q46" i="74"/>
  <c r="R46" i="74"/>
  <c r="S46" i="74"/>
  <c r="P47" i="74"/>
  <c r="Q47" i="74"/>
  <c r="R47" i="74"/>
  <c r="S47" i="74"/>
  <c r="P48" i="74"/>
  <c r="Q48" i="74"/>
  <c r="R48" i="74"/>
  <c r="S48" i="74"/>
  <c r="P49" i="74"/>
  <c r="Q49" i="74"/>
  <c r="R49" i="74"/>
  <c r="S49" i="74"/>
  <c r="P50" i="74"/>
  <c r="Q50" i="74"/>
  <c r="R50" i="74"/>
  <c r="S50" i="74"/>
  <c r="P51" i="74"/>
  <c r="Q51" i="74"/>
  <c r="R51" i="74"/>
  <c r="S51" i="74"/>
  <c r="P52" i="74"/>
  <c r="Q52" i="74"/>
  <c r="R52" i="74"/>
  <c r="S52" i="74"/>
  <c r="P53" i="74"/>
  <c r="Q53" i="74"/>
  <c r="R53" i="74"/>
  <c r="S53" i="74"/>
  <c r="P54" i="74"/>
  <c r="Q54" i="74"/>
  <c r="R54" i="74"/>
  <c r="S54" i="74"/>
  <c r="P55" i="74"/>
  <c r="Q55" i="74"/>
  <c r="R55" i="74"/>
  <c r="S55" i="74"/>
  <c r="P56" i="74"/>
  <c r="Q56" i="74"/>
  <c r="R56" i="74"/>
  <c r="S56" i="74"/>
  <c r="P57" i="74"/>
  <c r="Q57" i="74"/>
  <c r="R57" i="74"/>
  <c r="S57" i="74"/>
  <c r="P58" i="74"/>
  <c r="Q58" i="74"/>
  <c r="R58" i="74"/>
  <c r="S58" i="74"/>
  <c r="P59" i="74"/>
  <c r="Q59" i="74"/>
  <c r="R59" i="74"/>
  <c r="S59" i="74"/>
  <c r="P60" i="74"/>
  <c r="Q60" i="74"/>
  <c r="R60" i="74"/>
  <c r="S60" i="74"/>
  <c r="P61" i="74"/>
  <c r="Q61" i="74"/>
  <c r="R61" i="74"/>
  <c r="S61" i="74"/>
  <c r="P62" i="74"/>
  <c r="Q62" i="74"/>
  <c r="R62" i="74"/>
  <c r="S62" i="74"/>
  <c r="P63" i="74"/>
  <c r="Q63" i="74"/>
  <c r="R63" i="74"/>
  <c r="S63" i="74"/>
  <c r="P64" i="74"/>
  <c r="Q64" i="74"/>
  <c r="R64" i="74"/>
  <c r="S64" i="74"/>
  <c r="P65" i="74"/>
  <c r="Q65" i="74"/>
  <c r="R65" i="74"/>
  <c r="S65" i="74"/>
  <c r="P66" i="74"/>
  <c r="Q66" i="74"/>
  <c r="R66" i="74"/>
  <c r="S66" i="74"/>
  <c r="P67" i="74"/>
  <c r="Q67" i="74"/>
  <c r="R67" i="74"/>
  <c r="S67" i="74"/>
  <c r="P68" i="74"/>
  <c r="Q68" i="74"/>
  <c r="R68" i="74"/>
  <c r="S68" i="74"/>
  <c r="P69" i="74"/>
  <c r="Q69" i="74"/>
  <c r="R69" i="74"/>
  <c r="S69" i="74"/>
  <c r="P70" i="74"/>
  <c r="Q70" i="74"/>
  <c r="R70" i="74"/>
  <c r="S70" i="74"/>
  <c r="P71" i="74"/>
  <c r="Q71" i="74"/>
  <c r="R71" i="74"/>
  <c r="S71" i="74"/>
  <c r="P72" i="74"/>
  <c r="Q72" i="74"/>
  <c r="R72" i="74"/>
  <c r="S72" i="74"/>
  <c r="P73" i="74"/>
  <c r="Q73" i="74"/>
  <c r="R73" i="74"/>
  <c r="S73" i="74"/>
  <c r="P74" i="74"/>
  <c r="Q74" i="74"/>
  <c r="R74" i="74"/>
  <c r="S74" i="74"/>
  <c r="P75" i="74"/>
  <c r="Q75" i="74"/>
  <c r="R75" i="74"/>
  <c r="S75" i="74"/>
  <c r="P76" i="74"/>
  <c r="Q76" i="74"/>
  <c r="R76" i="74"/>
  <c r="S76" i="74"/>
  <c r="P77" i="74"/>
  <c r="Q77" i="74"/>
  <c r="R77" i="74"/>
  <c r="S77" i="74"/>
  <c r="P78" i="74"/>
  <c r="Q78" i="74"/>
  <c r="R78" i="74"/>
  <c r="S78" i="74"/>
  <c r="P79" i="74"/>
  <c r="Q79" i="74"/>
  <c r="R79" i="74"/>
  <c r="S79" i="74"/>
  <c r="P80" i="74"/>
  <c r="Q80" i="74"/>
  <c r="R80" i="74"/>
  <c r="S80" i="74"/>
  <c r="P81" i="74"/>
  <c r="Q81" i="74"/>
  <c r="R81" i="74"/>
  <c r="S81" i="74"/>
  <c r="P82" i="74"/>
  <c r="Q82" i="74"/>
  <c r="R82" i="74"/>
  <c r="S82" i="74"/>
  <c r="P83" i="74"/>
  <c r="Q83" i="74"/>
  <c r="R83" i="74"/>
  <c r="S83" i="74"/>
  <c r="P84" i="74"/>
  <c r="Q84" i="74"/>
  <c r="R84" i="74"/>
  <c r="S84" i="74"/>
  <c r="P85" i="74"/>
  <c r="Q85" i="74"/>
  <c r="R85" i="74"/>
  <c r="S85" i="74"/>
  <c r="P86" i="74"/>
  <c r="Q86" i="74"/>
  <c r="R86" i="74"/>
  <c r="S86" i="74"/>
  <c r="P87" i="74"/>
  <c r="Q87" i="74"/>
  <c r="R87" i="74"/>
  <c r="S87" i="74"/>
  <c r="P88" i="74"/>
  <c r="Q88" i="74"/>
  <c r="R88" i="74"/>
  <c r="S88" i="74"/>
  <c r="P89" i="74"/>
  <c r="Q89" i="74"/>
  <c r="R89" i="74"/>
  <c r="S89" i="74"/>
  <c r="P90" i="74"/>
  <c r="Q90" i="74"/>
  <c r="R90" i="74"/>
  <c r="S90" i="74"/>
  <c r="P91" i="74"/>
  <c r="Q91" i="74"/>
  <c r="R91" i="74"/>
  <c r="S91" i="74"/>
  <c r="P92" i="74"/>
  <c r="Q92" i="74"/>
  <c r="R92" i="74"/>
  <c r="S92" i="74"/>
  <c r="P93" i="74"/>
  <c r="Q93" i="74"/>
  <c r="R93" i="74"/>
  <c r="S93" i="74"/>
  <c r="P94" i="74"/>
  <c r="Q94" i="74"/>
  <c r="R94" i="74"/>
  <c r="S94" i="74"/>
  <c r="P95" i="74"/>
  <c r="Q95" i="74"/>
  <c r="R95" i="74"/>
  <c r="S95" i="74"/>
  <c r="P96" i="74"/>
  <c r="Q96" i="74"/>
  <c r="R96" i="74"/>
  <c r="S96" i="74"/>
  <c r="P97" i="74"/>
  <c r="Q97" i="74"/>
  <c r="R97" i="74"/>
  <c r="S97" i="74"/>
  <c r="P98" i="74"/>
  <c r="Q98" i="74"/>
  <c r="R98" i="74"/>
  <c r="S98" i="74"/>
  <c r="P99" i="74"/>
  <c r="Q99" i="74"/>
  <c r="R99" i="74"/>
  <c r="S99" i="74"/>
  <c r="P100" i="74"/>
  <c r="Q100" i="74"/>
  <c r="R100" i="74"/>
  <c r="S100" i="74"/>
  <c r="P101" i="74"/>
  <c r="Q101" i="74"/>
  <c r="R101" i="74"/>
  <c r="S101" i="74"/>
  <c r="P102" i="74"/>
  <c r="Q102" i="74"/>
  <c r="R102" i="74"/>
  <c r="S102" i="74"/>
  <c r="P103" i="74"/>
  <c r="Q103" i="74"/>
  <c r="R103" i="74"/>
  <c r="S103" i="74"/>
  <c r="P104" i="74"/>
  <c r="Q104" i="74"/>
  <c r="R104" i="74"/>
  <c r="S104" i="74"/>
  <c r="P105" i="74"/>
  <c r="Q105" i="74"/>
  <c r="R105" i="74"/>
  <c r="S105" i="74"/>
  <c r="P106" i="74"/>
  <c r="Q106" i="74"/>
  <c r="R106" i="74"/>
  <c r="S106" i="74"/>
  <c r="P107" i="74"/>
  <c r="Q107" i="74"/>
  <c r="R107" i="74"/>
  <c r="S107" i="74"/>
  <c r="P108" i="74"/>
  <c r="Q108" i="74"/>
  <c r="R108" i="74"/>
  <c r="S108" i="74"/>
  <c r="P109" i="74"/>
  <c r="Q109" i="74"/>
  <c r="R109" i="74"/>
  <c r="S109" i="74"/>
  <c r="P110" i="74"/>
  <c r="Q110" i="74"/>
  <c r="R110" i="74"/>
  <c r="S110" i="74"/>
  <c r="P111" i="74"/>
  <c r="Q111" i="74"/>
  <c r="R111" i="74"/>
  <c r="S111" i="74"/>
  <c r="P112" i="74"/>
  <c r="Q112" i="74"/>
  <c r="R112" i="74"/>
  <c r="S112" i="74"/>
  <c r="P113" i="74"/>
  <c r="Q113" i="74"/>
  <c r="R113" i="74"/>
  <c r="S113" i="74"/>
  <c r="P114" i="74"/>
  <c r="Q114" i="74"/>
  <c r="R114" i="74"/>
  <c r="S114" i="74"/>
  <c r="P115" i="74"/>
  <c r="Q115" i="74"/>
  <c r="R115" i="74"/>
  <c r="S115" i="74"/>
  <c r="P116" i="74"/>
  <c r="Q116" i="74"/>
  <c r="R116" i="74"/>
  <c r="S116" i="74"/>
  <c r="P117" i="74"/>
  <c r="Q117" i="74"/>
  <c r="R117" i="74"/>
  <c r="S117" i="74"/>
  <c r="P118" i="74"/>
  <c r="Q118" i="74"/>
  <c r="R118" i="74"/>
  <c r="S118" i="74"/>
  <c r="P119" i="74"/>
  <c r="Q119" i="74"/>
  <c r="R119" i="74"/>
  <c r="S119" i="74"/>
  <c r="P120" i="74"/>
  <c r="Q120" i="74"/>
  <c r="R120" i="74"/>
  <c r="S120" i="74"/>
  <c r="P121" i="74"/>
  <c r="Q121" i="74"/>
  <c r="R121" i="74"/>
  <c r="S121" i="74"/>
  <c r="P122" i="74"/>
  <c r="Q122" i="74"/>
  <c r="R122" i="74"/>
  <c r="S122" i="74"/>
  <c r="P123" i="74"/>
  <c r="Q123" i="74"/>
  <c r="R123" i="74"/>
  <c r="S123" i="74"/>
  <c r="P124" i="74"/>
  <c r="Q124" i="74"/>
  <c r="R124" i="74"/>
  <c r="S124" i="74"/>
  <c r="P125" i="74"/>
  <c r="Q125" i="74"/>
  <c r="R125" i="74"/>
  <c r="S125" i="74"/>
  <c r="P126" i="74"/>
  <c r="Q126" i="74"/>
  <c r="R126" i="74"/>
  <c r="S126" i="74"/>
  <c r="P127" i="74"/>
  <c r="Q127" i="74"/>
  <c r="R127" i="74"/>
  <c r="S127" i="74"/>
  <c r="P128" i="74"/>
  <c r="Q128" i="74"/>
  <c r="R128" i="74"/>
  <c r="S128" i="74"/>
  <c r="P129" i="74"/>
  <c r="Q129" i="74"/>
  <c r="R129" i="74"/>
  <c r="S129" i="74"/>
  <c r="P130" i="74"/>
  <c r="Q130" i="74"/>
  <c r="R130" i="74"/>
  <c r="S130" i="74"/>
  <c r="P131" i="74"/>
  <c r="Q131" i="74"/>
  <c r="R131" i="74"/>
  <c r="S131" i="74"/>
  <c r="P132" i="74"/>
  <c r="Q132" i="74"/>
  <c r="R132" i="74"/>
  <c r="S132" i="74"/>
  <c r="P133" i="74"/>
  <c r="Q133" i="74"/>
  <c r="R133" i="74"/>
  <c r="S133" i="74"/>
  <c r="P134" i="74"/>
  <c r="Q134" i="74"/>
  <c r="R134" i="74"/>
  <c r="S134" i="74"/>
  <c r="P135" i="74"/>
  <c r="Q135" i="74"/>
  <c r="R135" i="74"/>
  <c r="S135" i="74"/>
  <c r="P136" i="74"/>
  <c r="Q136" i="74"/>
  <c r="R136" i="74"/>
  <c r="S136" i="74"/>
  <c r="S5" i="74"/>
  <c r="R5" i="74"/>
  <c r="Q5" i="74"/>
  <c r="P5" i="74"/>
  <c r="L6" i="74"/>
  <c r="L7" i="74"/>
  <c r="L8" i="74"/>
  <c r="L9" i="74"/>
  <c r="L10" i="74"/>
  <c r="L11" i="74"/>
  <c r="L12" i="74"/>
  <c r="L13" i="74"/>
  <c r="L14" i="74"/>
  <c r="L15" i="74"/>
  <c r="L16" i="74"/>
  <c r="L17" i="74"/>
  <c r="L18" i="74"/>
  <c r="L19" i="74"/>
  <c r="L20" i="74"/>
  <c r="L21" i="74"/>
  <c r="L22" i="74"/>
  <c r="L23" i="74"/>
  <c r="L24" i="74"/>
  <c r="L25" i="74"/>
  <c r="L26" i="74"/>
  <c r="L27" i="74"/>
  <c r="L28" i="74"/>
  <c r="L29" i="74"/>
  <c r="L30" i="74"/>
  <c r="L31" i="74"/>
  <c r="L32" i="74"/>
  <c r="L33" i="74"/>
  <c r="L34" i="74"/>
  <c r="L35" i="74"/>
  <c r="L36" i="74"/>
  <c r="L37" i="74"/>
  <c r="L38" i="74"/>
  <c r="L39" i="74"/>
  <c r="L40" i="74"/>
  <c r="L41" i="74"/>
  <c r="L42" i="74"/>
  <c r="L43" i="74"/>
  <c r="L44" i="74"/>
  <c r="L45" i="74"/>
  <c r="L46" i="74"/>
  <c r="L47" i="74"/>
  <c r="L48" i="74"/>
  <c r="L49" i="74"/>
  <c r="L50" i="74"/>
  <c r="L51" i="74"/>
  <c r="L52" i="74"/>
  <c r="L53" i="74"/>
  <c r="L54" i="74"/>
  <c r="L55" i="74"/>
  <c r="L56" i="74"/>
  <c r="L57" i="74"/>
  <c r="L58" i="74"/>
  <c r="L59" i="74"/>
  <c r="L60" i="74"/>
  <c r="L61" i="74"/>
  <c r="L62" i="74"/>
  <c r="L63" i="74"/>
  <c r="L64" i="74"/>
  <c r="L65" i="74"/>
  <c r="L66" i="74"/>
  <c r="L67" i="74"/>
  <c r="L68" i="74"/>
  <c r="L69" i="74"/>
  <c r="L70" i="74"/>
  <c r="L71" i="74"/>
  <c r="L72" i="74"/>
  <c r="L73" i="74"/>
  <c r="L74" i="74"/>
  <c r="L75" i="74"/>
  <c r="L76" i="74"/>
  <c r="L77" i="74"/>
  <c r="L78" i="74"/>
  <c r="L79" i="74"/>
  <c r="L80" i="74"/>
  <c r="L81" i="74"/>
  <c r="L82" i="74"/>
  <c r="L83" i="74"/>
  <c r="L84" i="74"/>
  <c r="L85" i="74"/>
  <c r="L86" i="74"/>
  <c r="L87" i="74"/>
  <c r="L88" i="74"/>
  <c r="L89" i="74"/>
  <c r="L90" i="74"/>
  <c r="L91" i="74"/>
  <c r="L92" i="74"/>
  <c r="L93" i="74"/>
  <c r="L94" i="74"/>
  <c r="L95" i="74"/>
  <c r="L96" i="74"/>
  <c r="L97" i="74"/>
  <c r="L98" i="74"/>
  <c r="L99" i="74"/>
  <c r="L100" i="74"/>
  <c r="L101" i="74"/>
  <c r="L102" i="74"/>
  <c r="L103" i="74"/>
  <c r="L104" i="74"/>
  <c r="L105" i="74"/>
  <c r="L106" i="74"/>
  <c r="L107" i="74"/>
  <c r="L108" i="74"/>
  <c r="L109" i="74"/>
  <c r="L110" i="74"/>
  <c r="L111" i="74"/>
  <c r="L112" i="74"/>
  <c r="L113" i="74"/>
  <c r="L114" i="74"/>
  <c r="L115" i="74"/>
  <c r="L116" i="74"/>
  <c r="L117" i="74"/>
  <c r="L118" i="74"/>
  <c r="L119" i="74"/>
  <c r="L120" i="74"/>
  <c r="L121" i="74"/>
  <c r="L122" i="74"/>
  <c r="L123" i="74"/>
  <c r="L124" i="74"/>
  <c r="L125" i="74"/>
  <c r="L126" i="74"/>
  <c r="L127" i="74"/>
  <c r="L128" i="74"/>
  <c r="L129" i="74"/>
  <c r="L130" i="74"/>
  <c r="L131" i="74"/>
  <c r="L132" i="74"/>
  <c r="L133" i="74"/>
  <c r="L134" i="74"/>
  <c r="L135" i="74"/>
  <c r="L136" i="74"/>
  <c r="L5" i="74"/>
  <c r="S4" i="75" l="1"/>
  <c r="S5" i="75"/>
  <c r="S6" i="75"/>
  <c r="S7" i="75"/>
  <c r="S8" i="75"/>
  <c r="S9" i="75"/>
  <c r="S10" i="75"/>
  <c r="S11" i="75"/>
  <c r="S12" i="75"/>
  <c r="S13" i="75"/>
  <c r="S14" i="75"/>
  <c r="S15" i="75"/>
  <c r="S16" i="75"/>
  <c r="S17" i="75"/>
  <c r="S18" i="75"/>
  <c r="S19" i="75"/>
  <c r="S20" i="75"/>
  <c r="S21" i="75"/>
  <c r="S22" i="75"/>
  <c r="S23" i="75"/>
  <c r="S24" i="75"/>
  <c r="S25" i="75"/>
  <c r="S26" i="75"/>
  <c r="S27" i="75"/>
  <c r="S28" i="75"/>
  <c r="S29" i="75"/>
  <c r="S30" i="75"/>
  <c r="S31" i="75"/>
  <c r="S32" i="75"/>
  <c r="S33" i="75"/>
  <c r="S34" i="75"/>
  <c r="S35" i="75"/>
  <c r="S36" i="75"/>
  <c r="S37" i="75"/>
  <c r="S38" i="75"/>
  <c r="S39" i="75"/>
  <c r="S40" i="75"/>
  <c r="S41" i="75"/>
  <c r="S42" i="75"/>
  <c r="S43" i="75"/>
  <c r="S44" i="75"/>
  <c r="S45" i="75"/>
  <c r="S46" i="75"/>
  <c r="S47" i="75"/>
  <c r="S48" i="75"/>
  <c r="S49" i="75"/>
  <c r="S50" i="75"/>
  <c r="S51" i="75"/>
  <c r="S52" i="75"/>
  <c r="S53" i="75"/>
  <c r="S54" i="75"/>
  <c r="S55" i="75"/>
  <c r="S56" i="75"/>
  <c r="S57" i="75"/>
  <c r="S58" i="75"/>
  <c r="S59" i="75"/>
  <c r="S60" i="75"/>
  <c r="S61" i="75"/>
  <c r="S62" i="75"/>
  <c r="S63" i="75"/>
  <c r="S64" i="75"/>
  <c r="S65" i="75"/>
  <c r="S66" i="75"/>
  <c r="S67" i="75"/>
  <c r="S68" i="75"/>
  <c r="S69" i="75"/>
  <c r="S70" i="75"/>
  <c r="S71" i="75"/>
  <c r="S72" i="75"/>
  <c r="S73" i="75"/>
  <c r="S74" i="75"/>
  <c r="S75" i="75"/>
  <c r="S76" i="75"/>
  <c r="S77" i="75"/>
  <c r="S78" i="75"/>
  <c r="S79" i="75"/>
  <c r="S80" i="75"/>
  <c r="S81" i="75"/>
  <c r="S82" i="75"/>
  <c r="S83" i="75"/>
  <c r="S84" i="75"/>
  <c r="S85" i="75"/>
  <c r="S86" i="75"/>
  <c r="S87" i="75"/>
  <c r="S88" i="75"/>
  <c r="S89" i="75"/>
  <c r="S90" i="75"/>
  <c r="S91" i="75"/>
  <c r="S92" i="75"/>
  <c r="S93" i="75"/>
  <c r="S94" i="75"/>
  <c r="S95" i="75"/>
  <c r="S96" i="75"/>
  <c r="S97" i="75"/>
  <c r="S98" i="75"/>
  <c r="S99" i="75"/>
  <c r="S100" i="75"/>
  <c r="S101" i="75"/>
  <c r="S102" i="75"/>
  <c r="S103" i="75"/>
  <c r="S104" i="75"/>
  <c r="S105" i="75"/>
  <c r="S106" i="75"/>
  <c r="S107" i="75"/>
  <c r="S108" i="75"/>
  <c r="S109" i="75"/>
  <c r="S110" i="75"/>
  <c r="S111" i="75"/>
  <c r="S112" i="75"/>
  <c r="S113" i="75"/>
  <c r="S114" i="75"/>
  <c r="S115" i="75"/>
  <c r="S116" i="75"/>
  <c r="S117" i="75"/>
  <c r="S118" i="75"/>
  <c r="S119" i="75"/>
  <c r="S120" i="75"/>
  <c r="S121" i="75"/>
  <c r="S122" i="75"/>
  <c r="S123" i="75"/>
  <c r="S124" i="75"/>
  <c r="S125" i="75"/>
  <c r="S126" i="75"/>
  <c r="S127" i="75"/>
  <c r="S128" i="75"/>
  <c r="S129" i="75"/>
  <c r="S130" i="75"/>
  <c r="S131" i="75"/>
  <c r="S132" i="75"/>
  <c r="S133" i="75"/>
  <c r="S134" i="75"/>
  <c r="S3" i="75"/>
  <c r="T4" i="75"/>
  <c r="T5" i="75"/>
  <c r="T6" i="75"/>
  <c r="T7" i="75"/>
  <c r="U7" i="75" s="1"/>
  <c r="T8" i="75"/>
  <c r="U8" i="75" s="1"/>
  <c r="T9" i="75"/>
  <c r="T10" i="75"/>
  <c r="T11" i="75"/>
  <c r="T12" i="75"/>
  <c r="T13" i="75"/>
  <c r="T14" i="75"/>
  <c r="T15" i="75"/>
  <c r="U15" i="75" s="1"/>
  <c r="T16" i="75"/>
  <c r="U16" i="75" s="1"/>
  <c r="T17" i="75"/>
  <c r="T18" i="75"/>
  <c r="T19" i="75"/>
  <c r="T20" i="75"/>
  <c r="T21" i="75"/>
  <c r="T22" i="75"/>
  <c r="T23" i="75"/>
  <c r="U23" i="75" s="1"/>
  <c r="T24" i="75"/>
  <c r="U24" i="75" s="1"/>
  <c r="T25" i="75"/>
  <c r="T26" i="75"/>
  <c r="T27" i="75"/>
  <c r="T28" i="75"/>
  <c r="T29" i="75"/>
  <c r="T30" i="75"/>
  <c r="T31" i="75"/>
  <c r="U31" i="75" s="1"/>
  <c r="T32" i="75"/>
  <c r="U32" i="75" s="1"/>
  <c r="T33" i="75"/>
  <c r="T34" i="75"/>
  <c r="T35" i="75"/>
  <c r="T36" i="75"/>
  <c r="T37" i="75"/>
  <c r="T38" i="75"/>
  <c r="T39" i="75"/>
  <c r="U39" i="75" s="1"/>
  <c r="T40" i="75"/>
  <c r="U40" i="75" s="1"/>
  <c r="T41" i="75"/>
  <c r="T42" i="75"/>
  <c r="T43" i="75"/>
  <c r="T44" i="75"/>
  <c r="T45" i="75"/>
  <c r="T46" i="75"/>
  <c r="T47" i="75"/>
  <c r="U47" i="75" s="1"/>
  <c r="T48" i="75"/>
  <c r="U48" i="75" s="1"/>
  <c r="T49" i="75"/>
  <c r="T50" i="75"/>
  <c r="T51" i="75"/>
  <c r="T52" i="75"/>
  <c r="T53" i="75"/>
  <c r="T54" i="75"/>
  <c r="T55" i="75"/>
  <c r="U55" i="75" s="1"/>
  <c r="T56" i="75"/>
  <c r="U56" i="75" s="1"/>
  <c r="T57" i="75"/>
  <c r="T58" i="75"/>
  <c r="T59" i="75"/>
  <c r="T60" i="75"/>
  <c r="T61" i="75"/>
  <c r="T62" i="75"/>
  <c r="T63" i="75"/>
  <c r="U63" i="75" s="1"/>
  <c r="T64" i="75"/>
  <c r="U64" i="75" s="1"/>
  <c r="T65" i="75"/>
  <c r="T66" i="75"/>
  <c r="T67" i="75"/>
  <c r="T68" i="75"/>
  <c r="T69" i="75"/>
  <c r="T70" i="75"/>
  <c r="T71" i="75"/>
  <c r="U71" i="75" s="1"/>
  <c r="T72" i="75"/>
  <c r="U72" i="75" s="1"/>
  <c r="T73" i="75"/>
  <c r="T74" i="75"/>
  <c r="T75" i="75"/>
  <c r="T76" i="75"/>
  <c r="T77" i="75"/>
  <c r="T78" i="75"/>
  <c r="T79" i="75"/>
  <c r="U79" i="75" s="1"/>
  <c r="T80" i="75"/>
  <c r="U80" i="75" s="1"/>
  <c r="T81" i="75"/>
  <c r="T82" i="75"/>
  <c r="T83" i="75"/>
  <c r="T84" i="75"/>
  <c r="T85" i="75"/>
  <c r="T86" i="75"/>
  <c r="T87" i="75"/>
  <c r="U87" i="75" s="1"/>
  <c r="T88" i="75"/>
  <c r="U88" i="75" s="1"/>
  <c r="T89" i="75"/>
  <c r="T90" i="75"/>
  <c r="T91" i="75"/>
  <c r="T92" i="75"/>
  <c r="T93" i="75"/>
  <c r="T94" i="75"/>
  <c r="T95" i="75"/>
  <c r="U95" i="75" s="1"/>
  <c r="T96" i="75"/>
  <c r="U96" i="75" s="1"/>
  <c r="T97" i="75"/>
  <c r="T98" i="75"/>
  <c r="T99" i="75"/>
  <c r="T100" i="75"/>
  <c r="T101" i="75"/>
  <c r="T102" i="75"/>
  <c r="T103" i="75"/>
  <c r="U103" i="75" s="1"/>
  <c r="T104" i="75"/>
  <c r="U104" i="75" s="1"/>
  <c r="T105" i="75"/>
  <c r="T106" i="75"/>
  <c r="T107" i="75"/>
  <c r="T108" i="75"/>
  <c r="T109" i="75"/>
  <c r="T110" i="75"/>
  <c r="T111" i="75"/>
  <c r="U111" i="75" s="1"/>
  <c r="T112" i="75"/>
  <c r="U112" i="75" s="1"/>
  <c r="T113" i="75"/>
  <c r="T114" i="75"/>
  <c r="T115" i="75"/>
  <c r="T116" i="75"/>
  <c r="T117" i="75"/>
  <c r="T118" i="75"/>
  <c r="T119" i="75"/>
  <c r="U119" i="75" s="1"/>
  <c r="T120" i="75"/>
  <c r="U120" i="75" s="1"/>
  <c r="T121" i="75"/>
  <c r="T122" i="75"/>
  <c r="T123" i="75"/>
  <c r="T124" i="75"/>
  <c r="T125" i="75"/>
  <c r="T126" i="75"/>
  <c r="T127" i="75"/>
  <c r="U127" i="75" s="1"/>
  <c r="T128" i="75"/>
  <c r="U128" i="75" s="1"/>
  <c r="T129" i="75"/>
  <c r="T130" i="75"/>
  <c r="T131" i="75"/>
  <c r="T132" i="75"/>
  <c r="T133" i="75"/>
  <c r="T134" i="75"/>
  <c r="T3" i="75"/>
  <c r="U3" i="75" s="1"/>
  <c r="U130" i="75" l="1"/>
  <c r="U122" i="75"/>
  <c r="U114" i="75"/>
  <c r="U106" i="75"/>
  <c r="U98" i="75"/>
  <c r="U90" i="75"/>
  <c r="U82" i="75"/>
  <c r="U74" i="75"/>
  <c r="U66" i="75"/>
  <c r="U58" i="75"/>
  <c r="U50" i="75"/>
  <c r="U42" i="75"/>
  <c r="U34" i="75"/>
  <c r="U26" i="75"/>
  <c r="U18" i="75"/>
  <c r="U10" i="75"/>
  <c r="U129" i="75"/>
  <c r="U121" i="75"/>
  <c r="U113" i="75"/>
  <c r="U105" i="75"/>
  <c r="U97" i="75"/>
  <c r="U81" i="75"/>
  <c r="U73" i="75"/>
  <c r="U65" i="75"/>
  <c r="U57" i="75"/>
  <c r="U49" i="75"/>
  <c r="U41" i="75"/>
  <c r="U33" i="75"/>
  <c r="U25" i="75"/>
  <c r="U17" i="75"/>
  <c r="U9" i="75"/>
  <c r="U89" i="75"/>
  <c r="U126" i="75"/>
  <c r="U110" i="75"/>
  <c r="U86" i="75"/>
  <c r="U70" i="75"/>
  <c r="U54" i="75"/>
  <c r="U38" i="75"/>
  <c r="U22" i="75"/>
  <c r="U109" i="75"/>
  <c r="U85" i="75"/>
  <c r="U77" i="75"/>
  <c r="U69" i="75"/>
  <c r="U61" i="75"/>
  <c r="U53" i="75"/>
  <c r="U45" i="75"/>
  <c r="U37" i="75"/>
  <c r="U29" i="75"/>
  <c r="U21" i="75"/>
  <c r="U13" i="75"/>
  <c r="U5" i="75"/>
  <c r="U102" i="75"/>
  <c r="U133" i="75"/>
  <c r="U125" i="75"/>
  <c r="U117" i="75"/>
  <c r="U101" i="75"/>
  <c r="U93" i="75"/>
  <c r="U132" i="75"/>
  <c r="U124" i="75"/>
  <c r="U116" i="75"/>
  <c r="U108" i="75"/>
  <c r="U100" i="75"/>
  <c r="U92" i="75"/>
  <c r="U84" i="75"/>
  <c r="U76" i="75"/>
  <c r="U68" i="75"/>
  <c r="U60" i="75"/>
  <c r="U52" i="75"/>
  <c r="U44" i="75"/>
  <c r="U36" i="75"/>
  <c r="U28" i="75"/>
  <c r="U20" i="75"/>
  <c r="U12" i="75"/>
  <c r="U4" i="75"/>
  <c r="U134" i="75"/>
  <c r="U118" i="75"/>
  <c r="U94" i="75"/>
  <c r="U78" i="75"/>
  <c r="U62" i="75"/>
  <c r="U46" i="75"/>
  <c r="U30" i="75"/>
  <c r="U14" i="75"/>
  <c r="U6" i="75"/>
  <c r="U131" i="75"/>
  <c r="U123" i="75"/>
  <c r="U115" i="75"/>
  <c r="U107" i="75"/>
  <c r="U99" i="75"/>
  <c r="U91" i="75"/>
  <c r="U83" i="75"/>
  <c r="U75" i="75"/>
  <c r="U67" i="75"/>
  <c r="U59" i="75"/>
  <c r="U51" i="75"/>
  <c r="U43" i="75"/>
  <c r="U35" i="75"/>
  <c r="U27" i="75"/>
  <c r="U19" i="75"/>
  <c r="U11" i="75"/>
  <c r="H4" i="75"/>
  <c r="I4" i="75" s="1"/>
  <c r="H12" i="75"/>
  <c r="I12" i="75" s="1"/>
  <c r="H20" i="75"/>
  <c r="I20" i="75" s="1"/>
  <c r="H28" i="75"/>
  <c r="I28" i="75" s="1"/>
  <c r="H36" i="75"/>
  <c r="I36" i="75" s="1"/>
  <c r="H44" i="75"/>
  <c r="I44" i="75" s="1"/>
  <c r="H52" i="75"/>
  <c r="I52" i="75" s="1"/>
  <c r="H60" i="75"/>
  <c r="I60" i="75" s="1"/>
  <c r="H68" i="75"/>
  <c r="I68" i="75" s="1"/>
  <c r="H76" i="75"/>
  <c r="I76" i="75" s="1"/>
  <c r="H84" i="75"/>
  <c r="I84" i="75" s="1"/>
  <c r="H92" i="75"/>
  <c r="I92" i="75" s="1"/>
  <c r="H100" i="75"/>
  <c r="I100" i="75" s="1"/>
  <c r="H108" i="75"/>
  <c r="I108" i="75" s="1"/>
  <c r="H116" i="75"/>
  <c r="I116" i="75" s="1"/>
  <c r="H124" i="75"/>
  <c r="I124" i="75" s="1"/>
  <c r="H132" i="75"/>
  <c r="I132" i="75" s="1"/>
  <c r="F4" i="75"/>
  <c r="G4" i="75"/>
  <c r="F5" i="75"/>
  <c r="H5" i="75" s="1"/>
  <c r="I5" i="75" s="1"/>
  <c r="G5" i="75"/>
  <c r="F6" i="75"/>
  <c r="H6" i="75" s="1"/>
  <c r="I6" i="75" s="1"/>
  <c r="G6" i="75"/>
  <c r="F7" i="75"/>
  <c r="H7" i="75" s="1"/>
  <c r="I7" i="75" s="1"/>
  <c r="G7" i="75"/>
  <c r="F8" i="75"/>
  <c r="H8" i="75" s="1"/>
  <c r="I8" i="75" s="1"/>
  <c r="G8" i="75"/>
  <c r="F9" i="75"/>
  <c r="H9" i="75" s="1"/>
  <c r="I9" i="75" s="1"/>
  <c r="G9" i="75"/>
  <c r="F10" i="75"/>
  <c r="H10" i="75" s="1"/>
  <c r="I10" i="75" s="1"/>
  <c r="G10" i="75"/>
  <c r="F11" i="75"/>
  <c r="H11" i="75" s="1"/>
  <c r="I11" i="75" s="1"/>
  <c r="G11" i="75"/>
  <c r="F12" i="75"/>
  <c r="G12" i="75"/>
  <c r="F13" i="75"/>
  <c r="H13" i="75" s="1"/>
  <c r="I13" i="75" s="1"/>
  <c r="G13" i="75"/>
  <c r="F14" i="75"/>
  <c r="H14" i="75" s="1"/>
  <c r="I14" i="75" s="1"/>
  <c r="G14" i="75"/>
  <c r="F15" i="75"/>
  <c r="H15" i="75" s="1"/>
  <c r="I15" i="75" s="1"/>
  <c r="G15" i="75"/>
  <c r="F16" i="75"/>
  <c r="H16" i="75" s="1"/>
  <c r="I16" i="75" s="1"/>
  <c r="G16" i="75"/>
  <c r="F17" i="75"/>
  <c r="H17" i="75" s="1"/>
  <c r="I17" i="75" s="1"/>
  <c r="G17" i="75"/>
  <c r="F18" i="75"/>
  <c r="H18" i="75" s="1"/>
  <c r="I18" i="75" s="1"/>
  <c r="G18" i="75"/>
  <c r="F19" i="75"/>
  <c r="H19" i="75" s="1"/>
  <c r="I19" i="75" s="1"/>
  <c r="G19" i="75"/>
  <c r="F20" i="75"/>
  <c r="G20" i="75"/>
  <c r="F21" i="75"/>
  <c r="H21" i="75" s="1"/>
  <c r="I21" i="75" s="1"/>
  <c r="G21" i="75"/>
  <c r="F22" i="75"/>
  <c r="H22" i="75" s="1"/>
  <c r="I22" i="75" s="1"/>
  <c r="G22" i="75"/>
  <c r="F23" i="75"/>
  <c r="H23" i="75" s="1"/>
  <c r="I23" i="75" s="1"/>
  <c r="G23" i="75"/>
  <c r="F24" i="75"/>
  <c r="H24" i="75" s="1"/>
  <c r="I24" i="75" s="1"/>
  <c r="G24" i="75"/>
  <c r="F25" i="75"/>
  <c r="H25" i="75" s="1"/>
  <c r="I25" i="75" s="1"/>
  <c r="G25" i="75"/>
  <c r="F26" i="75"/>
  <c r="H26" i="75" s="1"/>
  <c r="I26" i="75" s="1"/>
  <c r="G26" i="75"/>
  <c r="F27" i="75"/>
  <c r="H27" i="75" s="1"/>
  <c r="I27" i="75" s="1"/>
  <c r="G27" i="75"/>
  <c r="F28" i="75"/>
  <c r="G28" i="75"/>
  <c r="F29" i="75"/>
  <c r="H29" i="75" s="1"/>
  <c r="I29" i="75" s="1"/>
  <c r="G29" i="75"/>
  <c r="F30" i="75"/>
  <c r="H30" i="75" s="1"/>
  <c r="I30" i="75" s="1"/>
  <c r="G30" i="75"/>
  <c r="F31" i="75"/>
  <c r="H31" i="75" s="1"/>
  <c r="I31" i="75" s="1"/>
  <c r="G31" i="75"/>
  <c r="F32" i="75"/>
  <c r="H32" i="75" s="1"/>
  <c r="I32" i="75" s="1"/>
  <c r="G32" i="75"/>
  <c r="F33" i="75"/>
  <c r="H33" i="75" s="1"/>
  <c r="I33" i="75" s="1"/>
  <c r="G33" i="75"/>
  <c r="F34" i="75"/>
  <c r="H34" i="75" s="1"/>
  <c r="I34" i="75" s="1"/>
  <c r="G34" i="75"/>
  <c r="F35" i="75"/>
  <c r="H35" i="75" s="1"/>
  <c r="I35" i="75" s="1"/>
  <c r="G35" i="75"/>
  <c r="F36" i="75"/>
  <c r="G36" i="75"/>
  <c r="F37" i="75"/>
  <c r="H37" i="75" s="1"/>
  <c r="I37" i="75" s="1"/>
  <c r="G37" i="75"/>
  <c r="F38" i="75"/>
  <c r="H38" i="75" s="1"/>
  <c r="I38" i="75" s="1"/>
  <c r="G38" i="75"/>
  <c r="F39" i="75"/>
  <c r="H39" i="75" s="1"/>
  <c r="I39" i="75" s="1"/>
  <c r="G39" i="75"/>
  <c r="F40" i="75"/>
  <c r="H40" i="75" s="1"/>
  <c r="I40" i="75" s="1"/>
  <c r="G40" i="75"/>
  <c r="F41" i="75"/>
  <c r="H41" i="75" s="1"/>
  <c r="I41" i="75" s="1"/>
  <c r="G41" i="75"/>
  <c r="F42" i="75"/>
  <c r="H42" i="75" s="1"/>
  <c r="I42" i="75" s="1"/>
  <c r="G42" i="75"/>
  <c r="F43" i="75"/>
  <c r="H43" i="75" s="1"/>
  <c r="I43" i="75" s="1"/>
  <c r="G43" i="75"/>
  <c r="F44" i="75"/>
  <c r="G44" i="75"/>
  <c r="F45" i="75"/>
  <c r="H45" i="75" s="1"/>
  <c r="I45" i="75" s="1"/>
  <c r="G45" i="75"/>
  <c r="F46" i="75"/>
  <c r="H46" i="75" s="1"/>
  <c r="I46" i="75" s="1"/>
  <c r="G46" i="75"/>
  <c r="F47" i="75"/>
  <c r="H47" i="75" s="1"/>
  <c r="I47" i="75" s="1"/>
  <c r="G47" i="75"/>
  <c r="F48" i="75"/>
  <c r="H48" i="75" s="1"/>
  <c r="I48" i="75" s="1"/>
  <c r="G48" i="75"/>
  <c r="F49" i="75"/>
  <c r="H49" i="75" s="1"/>
  <c r="I49" i="75" s="1"/>
  <c r="G49" i="75"/>
  <c r="F50" i="75"/>
  <c r="H50" i="75" s="1"/>
  <c r="I50" i="75" s="1"/>
  <c r="G50" i="75"/>
  <c r="F51" i="75"/>
  <c r="H51" i="75" s="1"/>
  <c r="I51" i="75" s="1"/>
  <c r="G51" i="75"/>
  <c r="F52" i="75"/>
  <c r="G52" i="75"/>
  <c r="F53" i="75"/>
  <c r="H53" i="75" s="1"/>
  <c r="I53" i="75" s="1"/>
  <c r="G53" i="75"/>
  <c r="F54" i="75"/>
  <c r="H54" i="75" s="1"/>
  <c r="I54" i="75" s="1"/>
  <c r="G54" i="75"/>
  <c r="F55" i="75"/>
  <c r="H55" i="75" s="1"/>
  <c r="I55" i="75" s="1"/>
  <c r="G55" i="75"/>
  <c r="F56" i="75"/>
  <c r="H56" i="75" s="1"/>
  <c r="I56" i="75" s="1"/>
  <c r="G56" i="75"/>
  <c r="F57" i="75"/>
  <c r="H57" i="75" s="1"/>
  <c r="I57" i="75" s="1"/>
  <c r="G57" i="75"/>
  <c r="F58" i="75"/>
  <c r="H58" i="75" s="1"/>
  <c r="I58" i="75" s="1"/>
  <c r="G58" i="75"/>
  <c r="F59" i="75"/>
  <c r="H59" i="75" s="1"/>
  <c r="I59" i="75" s="1"/>
  <c r="G59" i="75"/>
  <c r="F60" i="75"/>
  <c r="G60" i="75"/>
  <c r="F61" i="75"/>
  <c r="H61" i="75" s="1"/>
  <c r="I61" i="75" s="1"/>
  <c r="G61" i="75"/>
  <c r="F62" i="75"/>
  <c r="H62" i="75" s="1"/>
  <c r="I62" i="75" s="1"/>
  <c r="G62" i="75"/>
  <c r="F63" i="75"/>
  <c r="H63" i="75" s="1"/>
  <c r="I63" i="75" s="1"/>
  <c r="G63" i="75"/>
  <c r="F64" i="75"/>
  <c r="H64" i="75" s="1"/>
  <c r="I64" i="75" s="1"/>
  <c r="G64" i="75"/>
  <c r="F65" i="75"/>
  <c r="H65" i="75" s="1"/>
  <c r="I65" i="75" s="1"/>
  <c r="G65" i="75"/>
  <c r="F66" i="75"/>
  <c r="H66" i="75" s="1"/>
  <c r="I66" i="75" s="1"/>
  <c r="G66" i="75"/>
  <c r="F67" i="75"/>
  <c r="H67" i="75" s="1"/>
  <c r="I67" i="75" s="1"/>
  <c r="G67" i="75"/>
  <c r="F68" i="75"/>
  <c r="G68" i="75"/>
  <c r="F69" i="75"/>
  <c r="H69" i="75" s="1"/>
  <c r="I69" i="75" s="1"/>
  <c r="G69" i="75"/>
  <c r="F70" i="75"/>
  <c r="H70" i="75" s="1"/>
  <c r="I70" i="75" s="1"/>
  <c r="G70" i="75"/>
  <c r="F71" i="75"/>
  <c r="H71" i="75" s="1"/>
  <c r="I71" i="75" s="1"/>
  <c r="G71" i="75"/>
  <c r="F72" i="75"/>
  <c r="H72" i="75" s="1"/>
  <c r="I72" i="75" s="1"/>
  <c r="G72" i="75"/>
  <c r="F73" i="75"/>
  <c r="H73" i="75" s="1"/>
  <c r="I73" i="75" s="1"/>
  <c r="G73" i="75"/>
  <c r="F74" i="75"/>
  <c r="H74" i="75" s="1"/>
  <c r="I74" i="75" s="1"/>
  <c r="G74" i="75"/>
  <c r="F75" i="75"/>
  <c r="H75" i="75" s="1"/>
  <c r="I75" i="75" s="1"/>
  <c r="G75" i="75"/>
  <c r="F76" i="75"/>
  <c r="G76" i="75"/>
  <c r="F77" i="75"/>
  <c r="H77" i="75" s="1"/>
  <c r="I77" i="75" s="1"/>
  <c r="G77" i="75"/>
  <c r="F78" i="75"/>
  <c r="H78" i="75" s="1"/>
  <c r="I78" i="75" s="1"/>
  <c r="G78" i="75"/>
  <c r="F79" i="75"/>
  <c r="H79" i="75" s="1"/>
  <c r="I79" i="75" s="1"/>
  <c r="G79" i="75"/>
  <c r="F80" i="75"/>
  <c r="H80" i="75" s="1"/>
  <c r="I80" i="75" s="1"/>
  <c r="G80" i="75"/>
  <c r="F81" i="75"/>
  <c r="H81" i="75" s="1"/>
  <c r="I81" i="75" s="1"/>
  <c r="G81" i="75"/>
  <c r="F82" i="75"/>
  <c r="H82" i="75" s="1"/>
  <c r="I82" i="75" s="1"/>
  <c r="G82" i="75"/>
  <c r="F83" i="75"/>
  <c r="H83" i="75" s="1"/>
  <c r="I83" i="75" s="1"/>
  <c r="G83" i="75"/>
  <c r="F84" i="75"/>
  <c r="G84" i="75"/>
  <c r="F85" i="75"/>
  <c r="H85" i="75" s="1"/>
  <c r="I85" i="75" s="1"/>
  <c r="G85" i="75"/>
  <c r="F86" i="75"/>
  <c r="H86" i="75" s="1"/>
  <c r="I86" i="75" s="1"/>
  <c r="G86" i="75"/>
  <c r="F87" i="75"/>
  <c r="H87" i="75" s="1"/>
  <c r="I87" i="75" s="1"/>
  <c r="G87" i="75"/>
  <c r="F88" i="75"/>
  <c r="H88" i="75" s="1"/>
  <c r="I88" i="75" s="1"/>
  <c r="G88" i="75"/>
  <c r="F89" i="75"/>
  <c r="H89" i="75" s="1"/>
  <c r="I89" i="75" s="1"/>
  <c r="G89" i="75"/>
  <c r="F90" i="75"/>
  <c r="H90" i="75" s="1"/>
  <c r="I90" i="75" s="1"/>
  <c r="G90" i="75"/>
  <c r="F91" i="75"/>
  <c r="H91" i="75" s="1"/>
  <c r="I91" i="75" s="1"/>
  <c r="G91" i="75"/>
  <c r="F92" i="75"/>
  <c r="G92" i="75"/>
  <c r="F93" i="75"/>
  <c r="H93" i="75" s="1"/>
  <c r="I93" i="75" s="1"/>
  <c r="G93" i="75"/>
  <c r="F94" i="75"/>
  <c r="H94" i="75" s="1"/>
  <c r="I94" i="75" s="1"/>
  <c r="G94" i="75"/>
  <c r="F95" i="75"/>
  <c r="H95" i="75" s="1"/>
  <c r="I95" i="75" s="1"/>
  <c r="G95" i="75"/>
  <c r="F96" i="75"/>
  <c r="H96" i="75" s="1"/>
  <c r="I96" i="75" s="1"/>
  <c r="G96" i="75"/>
  <c r="F97" i="75"/>
  <c r="H97" i="75" s="1"/>
  <c r="I97" i="75" s="1"/>
  <c r="G97" i="75"/>
  <c r="F98" i="75"/>
  <c r="H98" i="75" s="1"/>
  <c r="I98" i="75" s="1"/>
  <c r="G98" i="75"/>
  <c r="F99" i="75"/>
  <c r="H99" i="75" s="1"/>
  <c r="I99" i="75" s="1"/>
  <c r="G99" i="75"/>
  <c r="F100" i="75"/>
  <c r="G100" i="75"/>
  <c r="F101" i="75"/>
  <c r="H101" i="75" s="1"/>
  <c r="I101" i="75" s="1"/>
  <c r="G101" i="75"/>
  <c r="F102" i="75"/>
  <c r="H102" i="75" s="1"/>
  <c r="I102" i="75" s="1"/>
  <c r="G102" i="75"/>
  <c r="F103" i="75"/>
  <c r="H103" i="75" s="1"/>
  <c r="I103" i="75" s="1"/>
  <c r="G103" i="75"/>
  <c r="F104" i="75"/>
  <c r="H104" i="75" s="1"/>
  <c r="I104" i="75" s="1"/>
  <c r="G104" i="75"/>
  <c r="F105" i="75"/>
  <c r="H105" i="75" s="1"/>
  <c r="I105" i="75" s="1"/>
  <c r="G105" i="75"/>
  <c r="F106" i="75"/>
  <c r="H106" i="75" s="1"/>
  <c r="I106" i="75" s="1"/>
  <c r="G106" i="75"/>
  <c r="F107" i="75"/>
  <c r="H107" i="75" s="1"/>
  <c r="I107" i="75" s="1"/>
  <c r="G107" i="75"/>
  <c r="F108" i="75"/>
  <c r="G108" i="75"/>
  <c r="F109" i="75"/>
  <c r="H109" i="75" s="1"/>
  <c r="I109" i="75" s="1"/>
  <c r="G109" i="75"/>
  <c r="F110" i="75"/>
  <c r="H110" i="75" s="1"/>
  <c r="I110" i="75" s="1"/>
  <c r="G110" i="75"/>
  <c r="F111" i="75"/>
  <c r="H111" i="75" s="1"/>
  <c r="I111" i="75" s="1"/>
  <c r="G111" i="75"/>
  <c r="F112" i="75"/>
  <c r="H112" i="75" s="1"/>
  <c r="I112" i="75" s="1"/>
  <c r="G112" i="75"/>
  <c r="F113" i="75"/>
  <c r="H113" i="75" s="1"/>
  <c r="I113" i="75" s="1"/>
  <c r="G113" i="75"/>
  <c r="F114" i="75"/>
  <c r="H114" i="75" s="1"/>
  <c r="I114" i="75" s="1"/>
  <c r="G114" i="75"/>
  <c r="F115" i="75"/>
  <c r="H115" i="75" s="1"/>
  <c r="I115" i="75" s="1"/>
  <c r="G115" i="75"/>
  <c r="F116" i="75"/>
  <c r="G116" i="75"/>
  <c r="F117" i="75"/>
  <c r="H117" i="75" s="1"/>
  <c r="I117" i="75" s="1"/>
  <c r="G117" i="75"/>
  <c r="F118" i="75"/>
  <c r="H118" i="75" s="1"/>
  <c r="I118" i="75" s="1"/>
  <c r="G118" i="75"/>
  <c r="F119" i="75"/>
  <c r="H119" i="75" s="1"/>
  <c r="I119" i="75" s="1"/>
  <c r="G119" i="75"/>
  <c r="F120" i="75"/>
  <c r="H120" i="75" s="1"/>
  <c r="I120" i="75" s="1"/>
  <c r="G120" i="75"/>
  <c r="F121" i="75"/>
  <c r="H121" i="75" s="1"/>
  <c r="I121" i="75" s="1"/>
  <c r="G121" i="75"/>
  <c r="F122" i="75"/>
  <c r="H122" i="75" s="1"/>
  <c r="I122" i="75" s="1"/>
  <c r="G122" i="75"/>
  <c r="F123" i="75"/>
  <c r="H123" i="75" s="1"/>
  <c r="I123" i="75" s="1"/>
  <c r="G123" i="75"/>
  <c r="F124" i="75"/>
  <c r="G124" i="75"/>
  <c r="F125" i="75"/>
  <c r="H125" i="75" s="1"/>
  <c r="I125" i="75" s="1"/>
  <c r="G125" i="75"/>
  <c r="F126" i="75"/>
  <c r="H126" i="75" s="1"/>
  <c r="I126" i="75" s="1"/>
  <c r="G126" i="75"/>
  <c r="F127" i="75"/>
  <c r="H127" i="75" s="1"/>
  <c r="I127" i="75" s="1"/>
  <c r="G127" i="75"/>
  <c r="F128" i="75"/>
  <c r="H128" i="75" s="1"/>
  <c r="I128" i="75" s="1"/>
  <c r="G128" i="75"/>
  <c r="F129" i="75"/>
  <c r="H129" i="75" s="1"/>
  <c r="I129" i="75" s="1"/>
  <c r="G129" i="75"/>
  <c r="F130" i="75"/>
  <c r="H130" i="75" s="1"/>
  <c r="I130" i="75" s="1"/>
  <c r="G130" i="75"/>
  <c r="F131" i="75"/>
  <c r="H131" i="75" s="1"/>
  <c r="I131" i="75" s="1"/>
  <c r="G131" i="75"/>
  <c r="F132" i="75"/>
  <c r="G132" i="75"/>
  <c r="F133" i="75"/>
  <c r="H133" i="75" s="1"/>
  <c r="I133" i="75" s="1"/>
  <c r="G133" i="75"/>
  <c r="F134" i="75"/>
  <c r="H134" i="75" s="1"/>
  <c r="I134" i="75" s="1"/>
  <c r="G134" i="75"/>
  <c r="F3" i="75"/>
  <c r="H3" i="75" s="1"/>
  <c r="I3" i="75" s="1"/>
  <c r="G3" i="75"/>
  <c r="AC26" i="3" l="1"/>
  <c r="AC42" i="3"/>
  <c r="AC43" i="3"/>
  <c r="AC66" i="3"/>
  <c r="AC67" i="3"/>
  <c r="AC90" i="3"/>
  <c r="AC106" i="3"/>
  <c r="AC107" i="3"/>
  <c r="AC108" i="3"/>
  <c r="AC130" i="3"/>
  <c r="AC131" i="3"/>
  <c r="AA43" i="3"/>
  <c r="AA59" i="3"/>
  <c r="AA61" i="3"/>
  <c r="AA95" i="3"/>
  <c r="AA96" i="3"/>
  <c r="AA127" i="3"/>
  <c r="AA128" i="3"/>
  <c r="AB4" i="3"/>
  <c r="AC4" i="3" s="1"/>
  <c r="AB5" i="3"/>
  <c r="AC5" i="3" s="1"/>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AB26" i="3"/>
  <c r="AB27" i="3"/>
  <c r="AC27" i="3" s="1"/>
  <c r="AB28" i="3"/>
  <c r="AC28" i="3" s="1"/>
  <c r="AB29" i="3"/>
  <c r="AC29" i="3" s="1"/>
  <c r="AB30" i="3"/>
  <c r="AC30" i="3" s="1"/>
  <c r="AB31" i="3"/>
  <c r="AC31" i="3" s="1"/>
  <c r="AB32" i="3"/>
  <c r="AC32" i="3" s="1"/>
  <c r="AB33" i="3"/>
  <c r="AC33" i="3" s="1"/>
  <c r="AB34" i="3"/>
  <c r="AC34" i="3" s="1"/>
  <c r="AB35" i="3"/>
  <c r="AC35" i="3" s="1"/>
  <c r="AB36" i="3"/>
  <c r="AC36" i="3" s="1"/>
  <c r="AB37" i="3"/>
  <c r="AC37" i="3" s="1"/>
  <c r="AB38" i="3"/>
  <c r="AC38" i="3" s="1"/>
  <c r="AB39" i="3"/>
  <c r="AC39" i="3" s="1"/>
  <c r="AB40" i="3"/>
  <c r="AC40" i="3" s="1"/>
  <c r="AB41" i="3"/>
  <c r="AC41" i="3" s="1"/>
  <c r="AB42" i="3"/>
  <c r="AB43" i="3"/>
  <c r="AB44" i="3"/>
  <c r="AC44" i="3" s="1"/>
  <c r="AB45" i="3"/>
  <c r="AC45" i="3" s="1"/>
  <c r="AB46" i="3"/>
  <c r="AC46" i="3" s="1"/>
  <c r="AB47" i="3"/>
  <c r="AC47" i="3" s="1"/>
  <c r="AB48" i="3"/>
  <c r="AC48" i="3" s="1"/>
  <c r="AB49" i="3"/>
  <c r="AC49" i="3" s="1"/>
  <c r="AB50" i="3"/>
  <c r="AC50" i="3" s="1"/>
  <c r="AB51" i="3"/>
  <c r="AC51" i="3" s="1"/>
  <c r="AB52" i="3"/>
  <c r="AC52" i="3" s="1"/>
  <c r="AB53" i="3"/>
  <c r="AC53" i="3" s="1"/>
  <c r="AB54" i="3"/>
  <c r="AC54" i="3" s="1"/>
  <c r="AB55" i="3"/>
  <c r="AC55" i="3" s="1"/>
  <c r="AB56" i="3"/>
  <c r="AC56" i="3" s="1"/>
  <c r="AB57" i="3"/>
  <c r="AC57" i="3" s="1"/>
  <c r="AB58" i="3"/>
  <c r="AC58" i="3" s="1"/>
  <c r="AB59" i="3"/>
  <c r="AC59" i="3" s="1"/>
  <c r="AB60" i="3"/>
  <c r="AC60" i="3" s="1"/>
  <c r="AB61" i="3"/>
  <c r="AC61" i="3" s="1"/>
  <c r="AB62" i="3"/>
  <c r="AC62" i="3" s="1"/>
  <c r="AB63" i="3"/>
  <c r="AC63" i="3" s="1"/>
  <c r="AB64" i="3"/>
  <c r="AC64" i="3" s="1"/>
  <c r="AB65" i="3"/>
  <c r="AC65" i="3" s="1"/>
  <c r="AB66" i="3"/>
  <c r="AB67" i="3"/>
  <c r="AB68" i="3"/>
  <c r="AC68" i="3" s="1"/>
  <c r="AB69" i="3"/>
  <c r="AC69" i="3" s="1"/>
  <c r="AB70" i="3"/>
  <c r="AC70" i="3" s="1"/>
  <c r="AB71" i="3"/>
  <c r="AC71" i="3" s="1"/>
  <c r="AB72" i="3"/>
  <c r="AC72" i="3" s="1"/>
  <c r="AB73" i="3"/>
  <c r="AC73" i="3" s="1"/>
  <c r="AB74" i="3"/>
  <c r="AC74" i="3" s="1"/>
  <c r="AB75" i="3"/>
  <c r="AC75" i="3" s="1"/>
  <c r="AB76" i="3"/>
  <c r="AC76" i="3" s="1"/>
  <c r="AB77" i="3"/>
  <c r="AC77" i="3" s="1"/>
  <c r="AB78" i="3"/>
  <c r="AC78" i="3" s="1"/>
  <c r="AB79" i="3"/>
  <c r="AC79" i="3" s="1"/>
  <c r="AB80" i="3"/>
  <c r="AC80" i="3" s="1"/>
  <c r="AB81" i="3"/>
  <c r="AC81" i="3" s="1"/>
  <c r="AB82" i="3"/>
  <c r="AC82" i="3" s="1"/>
  <c r="AB83" i="3"/>
  <c r="AC83" i="3" s="1"/>
  <c r="AB84" i="3"/>
  <c r="AC84" i="3" s="1"/>
  <c r="AB85" i="3"/>
  <c r="AC85" i="3" s="1"/>
  <c r="AB86" i="3"/>
  <c r="AC86" i="3" s="1"/>
  <c r="AB87" i="3"/>
  <c r="AC87" i="3" s="1"/>
  <c r="AB88" i="3"/>
  <c r="AC88" i="3" s="1"/>
  <c r="AB89" i="3"/>
  <c r="AC89" i="3" s="1"/>
  <c r="AB90" i="3"/>
  <c r="AB91" i="3"/>
  <c r="AC91" i="3" s="1"/>
  <c r="AB92" i="3"/>
  <c r="AC92" i="3" s="1"/>
  <c r="AB93" i="3"/>
  <c r="AC93" i="3" s="1"/>
  <c r="AB94" i="3"/>
  <c r="AC94" i="3" s="1"/>
  <c r="AB95" i="3"/>
  <c r="AC95" i="3" s="1"/>
  <c r="AB96" i="3"/>
  <c r="AC96" i="3" s="1"/>
  <c r="AB97" i="3"/>
  <c r="AC97" i="3" s="1"/>
  <c r="AB98" i="3"/>
  <c r="AC98" i="3" s="1"/>
  <c r="AB99" i="3"/>
  <c r="AC99" i="3" s="1"/>
  <c r="AB100" i="3"/>
  <c r="AC100" i="3" s="1"/>
  <c r="AB101" i="3"/>
  <c r="AC101" i="3" s="1"/>
  <c r="AB102" i="3"/>
  <c r="AC102" i="3" s="1"/>
  <c r="AB103" i="3"/>
  <c r="AC103" i="3" s="1"/>
  <c r="AB104" i="3"/>
  <c r="AC104" i="3" s="1"/>
  <c r="AB105" i="3"/>
  <c r="AC105" i="3" s="1"/>
  <c r="AB106" i="3"/>
  <c r="AB107" i="3"/>
  <c r="AB108" i="3"/>
  <c r="AB109" i="3"/>
  <c r="AC109" i="3" s="1"/>
  <c r="AB110" i="3"/>
  <c r="AC110" i="3" s="1"/>
  <c r="AB111" i="3"/>
  <c r="AC111" i="3" s="1"/>
  <c r="AB112" i="3"/>
  <c r="AC112" i="3" s="1"/>
  <c r="AB113" i="3"/>
  <c r="AC113" i="3" s="1"/>
  <c r="AB114" i="3"/>
  <c r="AC114" i="3" s="1"/>
  <c r="AB115" i="3"/>
  <c r="AC115" i="3" s="1"/>
  <c r="AB116" i="3"/>
  <c r="AC116" i="3" s="1"/>
  <c r="AB117" i="3"/>
  <c r="AC117" i="3" s="1"/>
  <c r="AB118" i="3"/>
  <c r="AC118" i="3" s="1"/>
  <c r="AB119" i="3"/>
  <c r="AC119" i="3" s="1"/>
  <c r="AB120" i="3"/>
  <c r="AC120" i="3" s="1"/>
  <c r="AB121" i="3"/>
  <c r="AC121" i="3" s="1"/>
  <c r="AB122" i="3"/>
  <c r="AC122" i="3" s="1"/>
  <c r="AB123" i="3"/>
  <c r="AC123" i="3" s="1"/>
  <c r="AB124" i="3"/>
  <c r="AC124" i="3" s="1"/>
  <c r="AB125" i="3"/>
  <c r="AC125" i="3" s="1"/>
  <c r="AB126" i="3"/>
  <c r="AC126" i="3" s="1"/>
  <c r="AB127" i="3"/>
  <c r="AC127" i="3" s="1"/>
  <c r="AB128" i="3"/>
  <c r="AC128" i="3" s="1"/>
  <c r="AB129" i="3"/>
  <c r="AC129" i="3" s="1"/>
  <c r="AB130" i="3"/>
  <c r="AB131" i="3"/>
  <c r="AB132" i="3"/>
  <c r="AC132" i="3" s="1"/>
  <c r="AB133" i="3"/>
  <c r="AC133" i="3" s="1"/>
  <c r="AB134" i="3"/>
  <c r="AC134" i="3" s="1"/>
  <c r="AB3" i="3"/>
  <c r="AC3" i="3" s="1"/>
  <c r="Z4" i="3"/>
  <c r="AA4" i="3" s="1"/>
  <c r="Z5" i="3"/>
  <c r="AA5" i="3" s="1"/>
  <c r="Z6" i="3"/>
  <c r="AA6" i="3" s="1"/>
  <c r="Z7" i="3"/>
  <c r="AA7" i="3" s="1"/>
  <c r="Z8" i="3"/>
  <c r="AA8" i="3" s="1"/>
  <c r="Z9" i="3"/>
  <c r="AA9" i="3" s="1"/>
  <c r="Z10" i="3"/>
  <c r="AA10" i="3" s="1"/>
  <c r="Z11" i="3"/>
  <c r="AA11" i="3" s="1"/>
  <c r="Z12" i="3"/>
  <c r="AA12" i="3" s="1"/>
  <c r="Z13" i="3"/>
  <c r="AA13" i="3" s="1"/>
  <c r="Z14" i="3"/>
  <c r="AA14" i="3" s="1"/>
  <c r="Z15" i="3"/>
  <c r="AA15" i="3" s="1"/>
  <c r="Z16" i="3"/>
  <c r="AA16" i="3" s="1"/>
  <c r="Z17" i="3"/>
  <c r="AA17" i="3" s="1"/>
  <c r="Z18" i="3"/>
  <c r="AA18" i="3" s="1"/>
  <c r="Z19" i="3"/>
  <c r="AA19" i="3" s="1"/>
  <c r="Z20" i="3"/>
  <c r="AA20" i="3" s="1"/>
  <c r="Z21" i="3"/>
  <c r="AA21" i="3" s="1"/>
  <c r="Z22" i="3"/>
  <c r="AA22" i="3" s="1"/>
  <c r="Z23" i="3"/>
  <c r="AA23" i="3" s="1"/>
  <c r="Z24" i="3"/>
  <c r="AA24" i="3" s="1"/>
  <c r="Z25" i="3"/>
  <c r="AA25" i="3" s="1"/>
  <c r="Z26" i="3"/>
  <c r="AA26" i="3" s="1"/>
  <c r="Z27" i="3"/>
  <c r="AA27" i="3" s="1"/>
  <c r="Z28" i="3"/>
  <c r="AA28" i="3" s="1"/>
  <c r="Z29" i="3"/>
  <c r="AA29" i="3" s="1"/>
  <c r="Z30" i="3"/>
  <c r="AA30" i="3" s="1"/>
  <c r="Z31" i="3"/>
  <c r="AA31" i="3" s="1"/>
  <c r="Z32" i="3"/>
  <c r="AA32" i="3" s="1"/>
  <c r="Z33" i="3"/>
  <c r="AA33" i="3" s="1"/>
  <c r="Z34" i="3"/>
  <c r="AA34" i="3" s="1"/>
  <c r="Z35" i="3"/>
  <c r="AA35" i="3" s="1"/>
  <c r="Z36" i="3"/>
  <c r="AA36" i="3" s="1"/>
  <c r="Z37" i="3"/>
  <c r="AA37" i="3" s="1"/>
  <c r="Z38" i="3"/>
  <c r="AA38" i="3" s="1"/>
  <c r="Z39" i="3"/>
  <c r="AA39" i="3" s="1"/>
  <c r="Z40" i="3"/>
  <c r="AA40" i="3" s="1"/>
  <c r="Z41" i="3"/>
  <c r="AA41" i="3" s="1"/>
  <c r="Z42" i="3"/>
  <c r="AA42" i="3" s="1"/>
  <c r="Z43" i="3"/>
  <c r="Z44" i="3"/>
  <c r="AA44" i="3" s="1"/>
  <c r="Z45" i="3"/>
  <c r="AA45" i="3" s="1"/>
  <c r="Z46" i="3"/>
  <c r="AA46" i="3" s="1"/>
  <c r="Z47" i="3"/>
  <c r="AA47" i="3" s="1"/>
  <c r="Z48" i="3"/>
  <c r="AA48" i="3" s="1"/>
  <c r="Z49" i="3"/>
  <c r="AA49" i="3" s="1"/>
  <c r="Z50" i="3"/>
  <c r="AA50" i="3" s="1"/>
  <c r="Z51" i="3"/>
  <c r="AA51" i="3" s="1"/>
  <c r="Z52" i="3"/>
  <c r="AA52" i="3" s="1"/>
  <c r="Z53" i="3"/>
  <c r="AA53" i="3" s="1"/>
  <c r="Z54" i="3"/>
  <c r="AA54" i="3" s="1"/>
  <c r="Z55" i="3"/>
  <c r="AA55" i="3" s="1"/>
  <c r="Z56" i="3"/>
  <c r="AA56" i="3" s="1"/>
  <c r="Z57" i="3"/>
  <c r="AA57" i="3" s="1"/>
  <c r="Z58" i="3"/>
  <c r="AA58" i="3" s="1"/>
  <c r="Z59" i="3"/>
  <c r="Z60" i="3"/>
  <c r="AA60" i="3" s="1"/>
  <c r="Z61" i="3"/>
  <c r="Z62" i="3"/>
  <c r="AA62" i="3" s="1"/>
  <c r="Z63" i="3"/>
  <c r="AA63" i="3" s="1"/>
  <c r="Z64" i="3"/>
  <c r="AA64" i="3" s="1"/>
  <c r="Z65" i="3"/>
  <c r="AA65" i="3" s="1"/>
  <c r="Z66" i="3"/>
  <c r="AA66" i="3" s="1"/>
  <c r="Z67" i="3"/>
  <c r="AA67" i="3" s="1"/>
  <c r="Z68" i="3"/>
  <c r="AA68" i="3" s="1"/>
  <c r="Z69" i="3"/>
  <c r="AA69" i="3" s="1"/>
  <c r="Z70" i="3"/>
  <c r="AA70" i="3" s="1"/>
  <c r="Z71" i="3"/>
  <c r="AA71" i="3" s="1"/>
  <c r="Z72" i="3"/>
  <c r="AA72" i="3" s="1"/>
  <c r="Z73" i="3"/>
  <c r="AA73" i="3" s="1"/>
  <c r="Z74" i="3"/>
  <c r="AA74" i="3" s="1"/>
  <c r="Z75" i="3"/>
  <c r="AA75" i="3" s="1"/>
  <c r="Z76" i="3"/>
  <c r="AA76" i="3" s="1"/>
  <c r="Z77" i="3"/>
  <c r="AA77" i="3" s="1"/>
  <c r="Z78" i="3"/>
  <c r="AA78" i="3" s="1"/>
  <c r="Z79" i="3"/>
  <c r="AA79" i="3" s="1"/>
  <c r="Z80" i="3"/>
  <c r="AA80" i="3" s="1"/>
  <c r="Z81" i="3"/>
  <c r="AA81" i="3" s="1"/>
  <c r="Z82" i="3"/>
  <c r="AA82" i="3" s="1"/>
  <c r="Z83" i="3"/>
  <c r="AA83" i="3" s="1"/>
  <c r="Z84" i="3"/>
  <c r="AA84" i="3" s="1"/>
  <c r="Z85" i="3"/>
  <c r="AA85" i="3" s="1"/>
  <c r="Z86" i="3"/>
  <c r="AA86" i="3" s="1"/>
  <c r="Z87" i="3"/>
  <c r="AA87" i="3" s="1"/>
  <c r="Z88" i="3"/>
  <c r="AA88" i="3" s="1"/>
  <c r="Z89" i="3"/>
  <c r="AA89" i="3" s="1"/>
  <c r="Z90" i="3"/>
  <c r="AA90" i="3" s="1"/>
  <c r="Z91" i="3"/>
  <c r="AA91" i="3" s="1"/>
  <c r="Z92" i="3"/>
  <c r="AA92" i="3" s="1"/>
  <c r="Z93" i="3"/>
  <c r="AA93" i="3" s="1"/>
  <c r="Z94" i="3"/>
  <c r="AA94" i="3" s="1"/>
  <c r="Z95" i="3"/>
  <c r="Z96" i="3"/>
  <c r="Z97" i="3"/>
  <c r="AA97" i="3" s="1"/>
  <c r="Z98" i="3"/>
  <c r="AA98" i="3" s="1"/>
  <c r="Z99" i="3"/>
  <c r="AA99" i="3" s="1"/>
  <c r="Z100" i="3"/>
  <c r="AA100" i="3" s="1"/>
  <c r="Z101" i="3"/>
  <c r="AA101" i="3" s="1"/>
  <c r="Z102" i="3"/>
  <c r="AA102" i="3" s="1"/>
  <c r="Z103" i="3"/>
  <c r="AA103" i="3" s="1"/>
  <c r="Z104" i="3"/>
  <c r="AA104" i="3" s="1"/>
  <c r="Z105" i="3"/>
  <c r="AA105" i="3" s="1"/>
  <c r="Z106" i="3"/>
  <c r="AA106" i="3" s="1"/>
  <c r="Z107" i="3"/>
  <c r="AA107" i="3" s="1"/>
  <c r="Z108" i="3"/>
  <c r="AA108" i="3" s="1"/>
  <c r="Z109" i="3"/>
  <c r="AA109" i="3" s="1"/>
  <c r="Z110" i="3"/>
  <c r="AA110" i="3" s="1"/>
  <c r="Z111" i="3"/>
  <c r="AA111" i="3" s="1"/>
  <c r="Z112" i="3"/>
  <c r="AA112" i="3" s="1"/>
  <c r="Z113" i="3"/>
  <c r="AA113" i="3" s="1"/>
  <c r="Z114" i="3"/>
  <c r="AA114" i="3" s="1"/>
  <c r="Z115" i="3"/>
  <c r="AA115" i="3" s="1"/>
  <c r="Z116" i="3"/>
  <c r="AA116" i="3" s="1"/>
  <c r="Z117" i="3"/>
  <c r="AA117" i="3" s="1"/>
  <c r="Z118" i="3"/>
  <c r="AA118" i="3" s="1"/>
  <c r="Z119" i="3"/>
  <c r="AA119" i="3" s="1"/>
  <c r="Z120" i="3"/>
  <c r="AA120" i="3" s="1"/>
  <c r="Z121" i="3"/>
  <c r="AA121" i="3" s="1"/>
  <c r="Z122" i="3"/>
  <c r="AA122" i="3" s="1"/>
  <c r="Z123" i="3"/>
  <c r="AA123" i="3" s="1"/>
  <c r="Z124" i="3"/>
  <c r="AA124" i="3" s="1"/>
  <c r="Z125" i="3"/>
  <c r="AA125" i="3" s="1"/>
  <c r="Z126" i="3"/>
  <c r="AA126" i="3" s="1"/>
  <c r="Z127" i="3"/>
  <c r="Z128" i="3"/>
  <c r="Z129" i="3"/>
  <c r="AA129" i="3" s="1"/>
  <c r="Z130" i="3"/>
  <c r="AA130" i="3" s="1"/>
  <c r="Z131" i="3"/>
  <c r="AA131" i="3" s="1"/>
  <c r="Z132" i="3"/>
  <c r="AA132" i="3" s="1"/>
  <c r="Z133" i="3"/>
  <c r="AA133" i="3" s="1"/>
  <c r="Z134" i="3"/>
  <c r="AA134" i="3" s="1"/>
  <c r="Z3" i="3"/>
  <c r="AA3" i="3" s="1"/>
  <c r="AN4" i="3" l="1"/>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3" i="3"/>
  <c r="U4" i="4" l="1"/>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3" i="4"/>
  <c r="N4" i="3"/>
  <c r="O4" i="3" s="1"/>
  <c r="N5" i="3"/>
  <c r="O5" i="3" s="1"/>
  <c r="N6" i="3"/>
  <c r="O6" i="3" s="1"/>
  <c r="N7" i="3"/>
  <c r="O7" i="3" s="1"/>
  <c r="N8" i="3"/>
  <c r="O8" i="3" s="1"/>
  <c r="N9" i="3"/>
  <c r="O9" i="3" s="1"/>
  <c r="N10" i="3"/>
  <c r="O10" i="3" s="1"/>
  <c r="N11" i="3"/>
  <c r="O11" i="3" s="1"/>
  <c r="N12" i="3"/>
  <c r="O12" i="3" s="1"/>
  <c r="N13" i="3"/>
  <c r="O13" i="3" s="1"/>
  <c r="N14" i="3"/>
  <c r="O14" i="3" s="1"/>
  <c r="N15" i="3"/>
  <c r="O15" i="3" s="1"/>
  <c r="N16" i="3"/>
  <c r="O16" i="3" s="1"/>
  <c r="N17" i="3"/>
  <c r="O17" i="3" s="1"/>
  <c r="N18" i="3"/>
  <c r="O18" i="3" s="1"/>
  <c r="N19" i="3"/>
  <c r="O19" i="3" s="1"/>
  <c r="N20" i="3"/>
  <c r="O20" i="3" s="1"/>
  <c r="N21" i="3"/>
  <c r="O21" i="3" s="1"/>
  <c r="N22" i="3"/>
  <c r="O22" i="3" s="1"/>
  <c r="N23" i="3"/>
  <c r="O23" i="3" s="1"/>
  <c r="N24" i="3"/>
  <c r="O24" i="3" s="1"/>
  <c r="N25" i="3"/>
  <c r="O25" i="3" s="1"/>
  <c r="N26" i="3"/>
  <c r="O26" i="3" s="1"/>
  <c r="N27" i="3"/>
  <c r="O27" i="3" s="1"/>
  <c r="N28" i="3"/>
  <c r="O28" i="3" s="1"/>
  <c r="N29" i="3"/>
  <c r="O29" i="3" s="1"/>
  <c r="N30" i="3"/>
  <c r="O30" i="3" s="1"/>
  <c r="N31" i="3"/>
  <c r="O31" i="3" s="1"/>
  <c r="N32" i="3"/>
  <c r="O32" i="3" s="1"/>
  <c r="N33" i="3"/>
  <c r="O33" i="3" s="1"/>
  <c r="N34" i="3"/>
  <c r="O34" i="3" s="1"/>
  <c r="N35" i="3"/>
  <c r="O35" i="3" s="1"/>
  <c r="N36" i="3"/>
  <c r="O36" i="3" s="1"/>
  <c r="N37" i="3"/>
  <c r="O37" i="3" s="1"/>
  <c r="N38" i="3"/>
  <c r="O38" i="3" s="1"/>
  <c r="N39" i="3"/>
  <c r="O39" i="3" s="1"/>
  <c r="N40" i="3"/>
  <c r="O40" i="3" s="1"/>
  <c r="N41" i="3"/>
  <c r="O41" i="3" s="1"/>
  <c r="N42" i="3"/>
  <c r="O42" i="3" s="1"/>
  <c r="N43" i="3"/>
  <c r="O43" i="3" s="1"/>
  <c r="N44" i="3"/>
  <c r="O44" i="3" s="1"/>
  <c r="N45" i="3"/>
  <c r="O45" i="3" s="1"/>
  <c r="N46" i="3"/>
  <c r="O46" i="3" s="1"/>
  <c r="N47" i="3"/>
  <c r="O47" i="3" s="1"/>
  <c r="N48" i="3"/>
  <c r="O48" i="3" s="1"/>
  <c r="N49" i="3"/>
  <c r="O49" i="3" s="1"/>
  <c r="N50" i="3"/>
  <c r="O50" i="3" s="1"/>
  <c r="N51" i="3"/>
  <c r="O51" i="3" s="1"/>
  <c r="N52" i="3"/>
  <c r="O52" i="3" s="1"/>
  <c r="N53" i="3"/>
  <c r="O53" i="3" s="1"/>
  <c r="N54" i="3"/>
  <c r="O54" i="3" s="1"/>
  <c r="N55" i="3"/>
  <c r="O55" i="3" s="1"/>
  <c r="N56" i="3"/>
  <c r="O56" i="3" s="1"/>
  <c r="N57" i="3"/>
  <c r="O57" i="3" s="1"/>
  <c r="N58" i="3"/>
  <c r="O58" i="3" s="1"/>
  <c r="N59" i="3"/>
  <c r="O59" i="3" s="1"/>
  <c r="N60" i="3"/>
  <c r="O60" i="3" s="1"/>
  <c r="N61" i="3"/>
  <c r="O61" i="3" s="1"/>
  <c r="N62" i="3"/>
  <c r="O62" i="3" s="1"/>
  <c r="N63" i="3"/>
  <c r="O63" i="3" s="1"/>
  <c r="N64" i="3"/>
  <c r="O64" i="3" s="1"/>
  <c r="N65" i="3"/>
  <c r="O65" i="3" s="1"/>
  <c r="N66" i="3"/>
  <c r="O66" i="3" s="1"/>
  <c r="N67" i="3"/>
  <c r="O67" i="3" s="1"/>
  <c r="N68" i="3"/>
  <c r="O68" i="3" s="1"/>
  <c r="N69" i="3"/>
  <c r="O69" i="3" s="1"/>
  <c r="N70" i="3"/>
  <c r="O70" i="3" s="1"/>
  <c r="N71" i="3"/>
  <c r="O71" i="3" s="1"/>
  <c r="N72" i="3"/>
  <c r="O72" i="3" s="1"/>
  <c r="N73" i="3"/>
  <c r="O73" i="3" s="1"/>
  <c r="N74" i="3"/>
  <c r="O74" i="3" s="1"/>
  <c r="N75" i="3"/>
  <c r="O75" i="3" s="1"/>
  <c r="N76" i="3"/>
  <c r="O76" i="3" s="1"/>
  <c r="N77" i="3"/>
  <c r="O77" i="3" s="1"/>
  <c r="N78" i="3"/>
  <c r="O78" i="3" s="1"/>
  <c r="N79" i="3"/>
  <c r="O79" i="3" s="1"/>
  <c r="N80" i="3"/>
  <c r="O80" i="3" s="1"/>
  <c r="N81" i="3"/>
  <c r="O81" i="3" s="1"/>
  <c r="N82" i="3"/>
  <c r="O82" i="3" s="1"/>
  <c r="N83" i="3"/>
  <c r="O83" i="3" s="1"/>
  <c r="N84" i="3"/>
  <c r="O84" i="3" s="1"/>
  <c r="N85" i="3"/>
  <c r="O85" i="3" s="1"/>
  <c r="N86" i="3"/>
  <c r="O86" i="3" s="1"/>
  <c r="N87" i="3"/>
  <c r="O87" i="3" s="1"/>
  <c r="N88" i="3"/>
  <c r="O88" i="3" s="1"/>
  <c r="N89" i="3"/>
  <c r="O89" i="3" s="1"/>
  <c r="N90" i="3"/>
  <c r="O90" i="3" s="1"/>
  <c r="N91" i="3"/>
  <c r="O91" i="3" s="1"/>
  <c r="N92" i="3"/>
  <c r="O92" i="3" s="1"/>
  <c r="N93" i="3"/>
  <c r="O93" i="3" s="1"/>
  <c r="N94" i="3"/>
  <c r="O94" i="3" s="1"/>
  <c r="N95" i="3"/>
  <c r="O95" i="3" s="1"/>
  <c r="N96" i="3"/>
  <c r="O96" i="3" s="1"/>
  <c r="N97" i="3"/>
  <c r="O97" i="3" s="1"/>
  <c r="N98" i="3"/>
  <c r="O98" i="3" s="1"/>
  <c r="N99" i="3"/>
  <c r="O99" i="3" s="1"/>
  <c r="N100" i="3"/>
  <c r="O100" i="3" s="1"/>
  <c r="N101" i="3"/>
  <c r="O101" i="3" s="1"/>
  <c r="N102" i="3"/>
  <c r="O102" i="3" s="1"/>
  <c r="N103" i="3"/>
  <c r="O103" i="3" s="1"/>
  <c r="N104" i="3"/>
  <c r="O104" i="3" s="1"/>
  <c r="N105" i="3"/>
  <c r="O105" i="3" s="1"/>
  <c r="N106" i="3"/>
  <c r="O106" i="3" s="1"/>
  <c r="N107" i="3"/>
  <c r="O107" i="3" s="1"/>
  <c r="N108" i="3"/>
  <c r="O108" i="3" s="1"/>
  <c r="N109" i="3"/>
  <c r="O109" i="3" s="1"/>
  <c r="N110" i="3"/>
  <c r="O110" i="3" s="1"/>
  <c r="N111" i="3"/>
  <c r="O111" i="3" s="1"/>
  <c r="N112" i="3"/>
  <c r="O112" i="3" s="1"/>
  <c r="N113" i="3"/>
  <c r="O113" i="3" s="1"/>
  <c r="N114" i="3"/>
  <c r="O114" i="3" s="1"/>
  <c r="N115" i="3"/>
  <c r="O115" i="3" s="1"/>
  <c r="N116" i="3"/>
  <c r="O116" i="3" s="1"/>
  <c r="N117" i="3"/>
  <c r="O117" i="3" s="1"/>
  <c r="N118" i="3"/>
  <c r="O118" i="3" s="1"/>
  <c r="N119" i="3"/>
  <c r="O119" i="3" s="1"/>
  <c r="N120" i="3"/>
  <c r="O120" i="3" s="1"/>
  <c r="N121" i="3"/>
  <c r="O121" i="3" s="1"/>
  <c r="N122" i="3"/>
  <c r="O122" i="3" s="1"/>
  <c r="N123" i="3"/>
  <c r="O123" i="3" s="1"/>
  <c r="N124" i="3"/>
  <c r="O124" i="3" s="1"/>
  <c r="N125" i="3"/>
  <c r="O125" i="3" s="1"/>
  <c r="N126" i="3"/>
  <c r="O126" i="3" s="1"/>
  <c r="N127" i="3"/>
  <c r="O127" i="3" s="1"/>
  <c r="N128" i="3"/>
  <c r="O128" i="3" s="1"/>
  <c r="N129" i="3"/>
  <c r="O129" i="3" s="1"/>
  <c r="N130" i="3"/>
  <c r="O130" i="3" s="1"/>
  <c r="N131" i="3"/>
  <c r="O131" i="3" s="1"/>
  <c r="N132" i="3"/>
  <c r="O132" i="3" s="1"/>
  <c r="N133" i="3"/>
  <c r="O133" i="3" s="1"/>
  <c r="N134" i="3"/>
  <c r="O134" i="3" s="1"/>
  <c r="N3" i="3"/>
  <c r="O3" i="3" s="1"/>
  <c r="E4" i="4"/>
  <c r="E5" i="4"/>
  <c r="E6" i="4"/>
  <c r="F6" i="4" s="1"/>
  <c r="E7" i="4"/>
  <c r="F7" i="4" s="1"/>
  <c r="E8" i="4"/>
  <c r="F8" i="4" s="1"/>
  <c r="E9" i="4"/>
  <c r="F9" i="4" s="1"/>
  <c r="E10" i="4"/>
  <c r="F10" i="4" s="1"/>
  <c r="E11" i="4"/>
  <c r="F11" i="4" s="1"/>
  <c r="E12" i="4"/>
  <c r="F12" i="4" s="1"/>
  <c r="E13" i="4"/>
  <c r="F13" i="4" s="1"/>
  <c r="E14" i="4"/>
  <c r="F14" i="4" s="1"/>
  <c r="E15" i="4"/>
  <c r="F15" i="4" s="1"/>
  <c r="E16" i="4"/>
  <c r="F16" i="4" s="1"/>
  <c r="E17" i="4"/>
  <c r="F17" i="4" s="1"/>
  <c r="E18" i="4"/>
  <c r="F18" i="4" s="1"/>
  <c r="E19" i="4"/>
  <c r="F19" i="4" s="1"/>
  <c r="E20" i="4"/>
  <c r="E21" i="4"/>
  <c r="F21" i="4" s="1"/>
  <c r="E22" i="4"/>
  <c r="F22" i="4" s="1"/>
  <c r="E23" i="4"/>
  <c r="F23" i="4" s="1"/>
  <c r="E24" i="4"/>
  <c r="F24" i="4" s="1"/>
  <c r="E25" i="4"/>
  <c r="F25" i="4" s="1"/>
  <c r="E26" i="4"/>
  <c r="F26" i="4" s="1"/>
  <c r="E27" i="4"/>
  <c r="F27" i="4" s="1"/>
  <c r="E28" i="4"/>
  <c r="F28" i="4" s="1"/>
  <c r="E29" i="4"/>
  <c r="F29" i="4" s="1"/>
  <c r="E30" i="4"/>
  <c r="F30" i="4" s="1"/>
  <c r="E31" i="4"/>
  <c r="F31" i="4" s="1"/>
  <c r="E32" i="4"/>
  <c r="F32" i="4" s="1"/>
  <c r="E33" i="4"/>
  <c r="F33" i="4" s="1"/>
  <c r="E34" i="4"/>
  <c r="F34" i="4" s="1"/>
  <c r="E35" i="4"/>
  <c r="F35" i="4" s="1"/>
  <c r="E36" i="4"/>
  <c r="F36" i="4" s="1"/>
  <c r="E37" i="4"/>
  <c r="F37" i="4" s="1"/>
  <c r="E38" i="4"/>
  <c r="F38" i="4" s="1"/>
  <c r="E39" i="4"/>
  <c r="F39" i="4" s="1"/>
  <c r="E40" i="4"/>
  <c r="E41" i="4"/>
  <c r="F41" i="4" s="1"/>
  <c r="E42" i="4"/>
  <c r="F42" i="4" s="1"/>
  <c r="E43" i="4"/>
  <c r="F43" i="4" s="1"/>
  <c r="E44" i="4"/>
  <c r="F44" i="4" s="1"/>
  <c r="E45" i="4"/>
  <c r="F45" i="4" s="1"/>
  <c r="E46" i="4"/>
  <c r="F46" i="4" s="1"/>
  <c r="E47" i="4"/>
  <c r="F47" i="4" s="1"/>
  <c r="E48" i="4"/>
  <c r="F48" i="4" s="1"/>
  <c r="E49" i="4"/>
  <c r="F49" i="4" s="1"/>
  <c r="E50" i="4"/>
  <c r="F50" i="4" s="1"/>
  <c r="E51" i="4"/>
  <c r="F51" i="4" s="1"/>
  <c r="E52" i="4"/>
  <c r="F52" i="4" s="1"/>
  <c r="E53" i="4"/>
  <c r="F53" i="4" s="1"/>
  <c r="E54" i="4"/>
  <c r="F54" i="4" s="1"/>
  <c r="E55" i="4"/>
  <c r="F55" i="4" s="1"/>
  <c r="E56" i="4"/>
  <c r="F56" i="4" s="1"/>
  <c r="E57" i="4"/>
  <c r="F57" i="4" s="1"/>
  <c r="E58" i="4"/>
  <c r="F58" i="4" s="1"/>
  <c r="E59" i="4"/>
  <c r="F59" i="4" s="1"/>
  <c r="E60" i="4"/>
  <c r="F60" i="4" s="1"/>
  <c r="E61" i="4"/>
  <c r="F61" i="4" s="1"/>
  <c r="E62" i="4"/>
  <c r="F62" i="4" s="1"/>
  <c r="E63" i="4"/>
  <c r="F63" i="4" s="1"/>
  <c r="E64" i="4"/>
  <c r="F64" i="4" s="1"/>
  <c r="E65" i="4"/>
  <c r="F65" i="4" s="1"/>
  <c r="E66" i="4"/>
  <c r="F66" i="4" s="1"/>
  <c r="E67" i="4"/>
  <c r="F67" i="4" s="1"/>
  <c r="E68" i="4"/>
  <c r="F68" i="4" s="1"/>
  <c r="E69" i="4"/>
  <c r="F69" i="4" s="1"/>
  <c r="E70" i="4"/>
  <c r="F70" i="4" s="1"/>
  <c r="E71" i="4"/>
  <c r="F71" i="4" s="1"/>
  <c r="E72" i="4"/>
  <c r="F72" i="4" s="1"/>
  <c r="E73" i="4"/>
  <c r="F73" i="4" s="1"/>
  <c r="E74" i="4"/>
  <c r="F74" i="4" s="1"/>
  <c r="E75" i="4"/>
  <c r="F75" i="4" s="1"/>
  <c r="E76" i="4"/>
  <c r="F76" i="4" s="1"/>
  <c r="E77" i="4"/>
  <c r="F77" i="4" s="1"/>
  <c r="E78" i="4"/>
  <c r="F78" i="4" s="1"/>
  <c r="E79" i="4"/>
  <c r="F79" i="4" s="1"/>
  <c r="E80" i="4"/>
  <c r="F80" i="4" s="1"/>
  <c r="E81" i="4"/>
  <c r="F81" i="4" s="1"/>
  <c r="E82" i="4"/>
  <c r="F82" i="4" s="1"/>
  <c r="E83" i="4"/>
  <c r="F83" i="4" s="1"/>
  <c r="E84" i="4"/>
  <c r="F84" i="4" s="1"/>
  <c r="E85" i="4"/>
  <c r="F85" i="4" s="1"/>
  <c r="E86" i="4"/>
  <c r="F86" i="4" s="1"/>
  <c r="E87" i="4"/>
  <c r="F87" i="4" s="1"/>
  <c r="E88" i="4"/>
  <c r="F88" i="4" s="1"/>
  <c r="E89" i="4"/>
  <c r="F89" i="4" s="1"/>
  <c r="E90" i="4"/>
  <c r="F90" i="4" s="1"/>
  <c r="E91" i="4"/>
  <c r="F91" i="4" s="1"/>
  <c r="E92" i="4"/>
  <c r="F92" i="4" s="1"/>
  <c r="E93" i="4"/>
  <c r="F93" i="4" s="1"/>
  <c r="E94" i="4"/>
  <c r="F94" i="4" s="1"/>
  <c r="E95" i="4"/>
  <c r="F95" i="4" s="1"/>
  <c r="E96" i="4"/>
  <c r="F96" i="4" s="1"/>
  <c r="E97" i="4"/>
  <c r="F97" i="4" s="1"/>
  <c r="E98" i="4"/>
  <c r="F98" i="4" s="1"/>
  <c r="E99" i="4"/>
  <c r="F99" i="4" s="1"/>
  <c r="E100" i="4"/>
  <c r="E101" i="4"/>
  <c r="F101" i="4" s="1"/>
  <c r="E102" i="4"/>
  <c r="F102" i="4" s="1"/>
  <c r="E103" i="4"/>
  <c r="F103" i="4" s="1"/>
  <c r="E104" i="4"/>
  <c r="F104" i="4" s="1"/>
  <c r="E105" i="4"/>
  <c r="F105" i="4" s="1"/>
  <c r="E106" i="4"/>
  <c r="F106" i="4" s="1"/>
  <c r="E107" i="4"/>
  <c r="F107" i="4" s="1"/>
  <c r="E108" i="4"/>
  <c r="F108" i="4" s="1"/>
  <c r="E109" i="4"/>
  <c r="F109" i="4" s="1"/>
  <c r="E110" i="4"/>
  <c r="F110" i="4" s="1"/>
  <c r="E111" i="4"/>
  <c r="F111" i="4" s="1"/>
  <c r="E112" i="4"/>
  <c r="F112" i="4" s="1"/>
  <c r="E113" i="4"/>
  <c r="F113" i="4" s="1"/>
  <c r="E114" i="4"/>
  <c r="F114" i="4" s="1"/>
  <c r="E115" i="4"/>
  <c r="F115" i="4" s="1"/>
  <c r="E116" i="4"/>
  <c r="F116" i="4" s="1"/>
  <c r="E117" i="4"/>
  <c r="F117" i="4" s="1"/>
  <c r="E118" i="4"/>
  <c r="F118" i="4" s="1"/>
  <c r="E119" i="4"/>
  <c r="F119" i="4" s="1"/>
  <c r="E120" i="4"/>
  <c r="F120" i="4" s="1"/>
  <c r="E121" i="4"/>
  <c r="F121" i="4" s="1"/>
  <c r="E122" i="4"/>
  <c r="F122" i="4" s="1"/>
  <c r="E123" i="4"/>
  <c r="F123" i="4" s="1"/>
  <c r="E124" i="4"/>
  <c r="F124" i="4" s="1"/>
  <c r="E125" i="4"/>
  <c r="F125" i="4" s="1"/>
  <c r="E126" i="4"/>
  <c r="F126" i="4" s="1"/>
  <c r="E127" i="4"/>
  <c r="F127" i="4" s="1"/>
  <c r="E128" i="4"/>
  <c r="F128" i="4" s="1"/>
  <c r="E129" i="4"/>
  <c r="F129" i="4" s="1"/>
  <c r="E130" i="4"/>
  <c r="F130" i="4" s="1"/>
  <c r="E131" i="4"/>
  <c r="F131" i="4" s="1"/>
  <c r="E132" i="4"/>
  <c r="F132" i="4" s="1"/>
  <c r="E133" i="4"/>
  <c r="F133" i="4" s="1"/>
  <c r="E134" i="4"/>
  <c r="F134" i="4" s="1"/>
  <c r="E3" i="4"/>
  <c r="F3" i="4" s="1"/>
  <c r="F40" i="4"/>
  <c r="F4" i="4"/>
  <c r="F5" i="4"/>
  <c r="F20" i="4"/>
  <c r="F100" i="4"/>
  <c r="AH4" i="3" l="1"/>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J53" i="3" s="1"/>
  <c r="U51" i="5" s="1"/>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3" i="3"/>
  <c r="AJ125" i="3" l="1"/>
  <c r="U128" i="5" s="1"/>
  <c r="AJ117" i="3"/>
  <c r="U118" i="5" s="1"/>
  <c r="AJ109" i="3"/>
  <c r="U109" i="5" s="1"/>
  <c r="AJ101" i="3"/>
  <c r="U102" i="5" s="1"/>
  <c r="AJ61" i="3"/>
  <c r="U59" i="5" s="1"/>
  <c r="AJ45" i="3"/>
  <c r="U44" i="5" s="1"/>
  <c r="AJ37" i="3"/>
  <c r="U41" i="5" s="1"/>
  <c r="AJ3" i="3"/>
  <c r="U4" i="5" s="1"/>
  <c r="AJ133" i="3"/>
  <c r="U133" i="5" s="1"/>
  <c r="AJ93" i="3"/>
  <c r="U94" i="5" s="1"/>
  <c r="AJ85" i="3"/>
  <c r="U86" i="5" s="1"/>
  <c r="AJ77" i="3"/>
  <c r="U78" i="5" s="1"/>
  <c r="AJ69" i="3"/>
  <c r="U68" i="5" s="1"/>
  <c r="AJ29" i="3"/>
  <c r="U30" i="5" s="1"/>
  <c r="AJ21" i="3"/>
  <c r="U22" i="5" s="1"/>
  <c r="AJ13" i="3"/>
  <c r="U14" i="5" s="1"/>
  <c r="AJ5" i="3"/>
  <c r="U6" i="5" s="1"/>
  <c r="AJ113" i="3"/>
  <c r="U115" i="5" s="1"/>
  <c r="AJ57" i="3"/>
  <c r="U58" i="5" s="1"/>
  <c r="AJ33" i="3"/>
  <c r="U37" i="5" s="1"/>
  <c r="AJ128" i="3"/>
  <c r="U134" i="5" s="1"/>
  <c r="AJ120" i="3"/>
  <c r="U121" i="5" s="1"/>
  <c r="AJ112" i="3"/>
  <c r="U113" i="5" s="1"/>
  <c r="AJ104" i="3"/>
  <c r="U105" i="5" s="1"/>
  <c r="AJ96" i="3"/>
  <c r="U97" i="5" s="1"/>
  <c r="AJ88" i="3"/>
  <c r="U89" i="5" s="1"/>
  <c r="AJ80" i="3"/>
  <c r="U81" i="5" s="1"/>
  <c r="AJ72" i="3"/>
  <c r="U73" i="5" s="1"/>
  <c r="AJ64" i="3"/>
  <c r="U65" i="5" s="1"/>
  <c r="AJ56" i="3"/>
  <c r="U57" i="5" s="1"/>
  <c r="AJ48" i="3"/>
  <c r="U45" i="5" s="1"/>
  <c r="AJ40" i="3"/>
  <c r="U33" i="5" s="1"/>
  <c r="AJ32" i="3"/>
  <c r="U35" i="5" s="1"/>
  <c r="AJ24" i="3"/>
  <c r="U25" i="5" s="1"/>
  <c r="AJ16" i="3"/>
  <c r="U17" i="5" s="1"/>
  <c r="AJ8" i="3"/>
  <c r="U9" i="5" s="1"/>
  <c r="AJ97" i="3"/>
  <c r="U98" i="5" s="1"/>
  <c r="AJ65" i="3"/>
  <c r="U66" i="5" s="1"/>
  <c r="AJ41" i="3"/>
  <c r="U48" i="5" s="1"/>
  <c r="AJ17" i="3"/>
  <c r="U18" i="5" s="1"/>
  <c r="AJ110" i="3"/>
  <c r="U111" i="5" s="1"/>
  <c r="AJ78" i="3"/>
  <c r="U79" i="5" s="1"/>
  <c r="AJ70" i="3"/>
  <c r="U71" i="5" s="1"/>
  <c r="AJ62" i="3"/>
  <c r="U63" i="5" s="1"/>
  <c r="AJ54" i="3"/>
  <c r="U55" i="5" s="1"/>
  <c r="AJ46" i="3"/>
  <c r="U54" i="5" s="1"/>
  <c r="AJ6" i="3"/>
  <c r="U7" i="5" s="1"/>
  <c r="AJ73" i="3"/>
  <c r="U74" i="5" s="1"/>
  <c r="AJ134" i="3"/>
  <c r="U135" i="5" s="1"/>
  <c r="AJ14" i="3"/>
  <c r="U15" i="5" s="1"/>
  <c r="AJ129" i="3"/>
  <c r="U129" i="5" s="1"/>
  <c r="AJ81" i="3"/>
  <c r="U84" i="5" s="1"/>
  <c r="AJ9" i="3"/>
  <c r="U10" i="5" s="1"/>
  <c r="AJ126" i="3"/>
  <c r="U126" i="5" s="1"/>
  <c r="AJ94" i="3"/>
  <c r="U95" i="5" s="1"/>
  <c r="AJ30" i="3"/>
  <c r="U31" i="5" s="1"/>
  <c r="AJ89" i="3"/>
  <c r="U90" i="5" s="1"/>
  <c r="AJ102" i="3"/>
  <c r="U103" i="5" s="1"/>
  <c r="AJ38" i="3"/>
  <c r="U34" i="5" s="1"/>
  <c r="AJ127" i="3"/>
  <c r="U127" i="5" s="1"/>
  <c r="AJ119" i="3"/>
  <c r="U120" i="5" s="1"/>
  <c r="AJ111" i="3"/>
  <c r="U112" i="5" s="1"/>
  <c r="AJ79" i="3"/>
  <c r="U80" i="5" s="1"/>
  <c r="AJ71" i="3"/>
  <c r="U72" i="5" s="1"/>
  <c r="AJ39" i="3"/>
  <c r="U36" i="5" s="1"/>
  <c r="AJ31" i="3"/>
  <c r="U32" i="5" s="1"/>
  <c r="AJ23" i="3"/>
  <c r="U24" i="5" s="1"/>
  <c r="AJ15" i="3"/>
  <c r="U16" i="5" s="1"/>
  <c r="AJ7" i="3"/>
  <c r="U8" i="5" s="1"/>
  <c r="AJ131" i="3"/>
  <c r="U131" i="5" s="1"/>
  <c r="AJ123" i="3"/>
  <c r="U124" i="5" s="1"/>
  <c r="AJ115" i="3"/>
  <c r="U116" i="5" s="1"/>
  <c r="AJ107" i="3"/>
  <c r="U108" i="5" s="1"/>
  <c r="AJ99" i="3"/>
  <c r="U101" i="5" s="1"/>
  <c r="AJ91" i="3"/>
  <c r="U92" i="5" s="1"/>
  <c r="AJ83" i="3"/>
  <c r="U85" i="5" s="1"/>
  <c r="AJ75" i="3"/>
  <c r="U76" i="5" s="1"/>
  <c r="AJ67" i="3"/>
  <c r="U69" i="5" s="1"/>
  <c r="AJ59" i="3"/>
  <c r="U61" i="5" s="1"/>
  <c r="AJ51" i="3"/>
  <c r="U53" i="5" s="1"/>
  <c r="AJ43" i="3"/>
  <c r="U43" i="5" s="1"/>
  <c r="AJ35" i="3"/>
  <c r="U39" i="5" s="1"/>
  <c r="AJ27" i="3"/>
  <c r="U29" i="5" s="1"/>
  <c r="AJ19" i="3"/>
  <c r="U19" i="5" s="1"/>
  <c r="AJ11" i="3"/>
  <c r="U12" i="5" s="1"/>
  <c r="AJ121" i="3"/>
  <c r="U122" i="5" s="1"/>
  <c r="AJ105" i="3"/>
  <c r="U104" i="5" s="1"/>
  <c r="AJ49" i="3"/>
  <c r="U52" i="5" s="1"/>
  <c r="AJ25" i="3"/>
  <c r="U26" i="5" s="1"/>
  <c r="AJ118" i="3"/>
  <c r="U119" i="5" s="1"/>
  <c r="AJ86" i="3"/>
  <c r="U87" i="5" s="1"/>
  <c r="AJ22" i="3"/>
  <c r="U23" i="5" s="1"/>
  <c r="AJ103" i="3"/>
  <c r="U106" i="5" s="1"/>
  <c r="AJ95" i="3"/>
  <c r="U96" i="5" s="1"/>
  <c r="AJ87" i="3"/>
  <c r="U88" i="5" s="1"/>
  <c r="AJ63" i="3"/>
  <c r="U64" i="5" s="1"/>
  <c r="AJ55" i="3"/>
  <c r="U56" i="5" s="1"/>
  <c r="AJ47" i="3"/>
  <c r="U42" i="5" s="1"/>
  <c r="AJ132" i="3"/>
  <c r="U132" i="5" s="1"/>
  <c r="AJ124" i="3"/>
  <c r="U125" i="5" s="1"/>
  <c r="AJ116" i="3"/>
  <c r="U117" i="5" s="1"/>
  <c r="AJ108" i="3"/>
  <c r="U110" i="5" s="1"/>
  <c r="AJ100" i="3"/>
  <c r="U100" i="5" s="1"/>
  <c r="AJ92" i="3"/>
  <c r="U93" i="5" s="1"/>
  <c r="AJ84" i="3"/>
  <c r="U83" i="5" s="1"/>
  <c r="AJ76" i="3"/>
  <c r="U77" i="5" s="1"/>
  <c r="AJ68" i="3"/>
  <c r="U70" i="5" s="1"/>
  <c r="AJ60" i="3"/>
  <c r="U62" i="5" s="1"/>
  <c r="AJ52" i="3"/>
  <c r="U50" i="5" s="1"/>
  <c r="AJ44" i="3"/>
  <c r="U46" i="5" s="1"/>
  <c r="AJ36" i="3"/>
  <c r="U38" i="5" s="1"/>
  <c r="AJ28" i="3"/>
  <c r="U28" i="5" s="1"/>
  <c r="AJ20" i="3"/>
  <c r="U21" i="5" s="1"/>
  <c r="AJ12" i="3"/>
  <c r="U13" i="5" s="1"/>
  <c r="AJ4" i="3"/>
  <c r="U5" i="5" s="1"/>
  <c r="AJ130" i="3"/>
  <c r="U130" i="5" s="1"/>
  <c r="AJ122" i="3"/>
  <c r="U123" i="5" s="1"/>
  <c r="AJ114" i="3"/>
  <c r="U114" i="5" s="1"/>
  <c r="AJ106" i="3"/>
  <c r="U107" i="5" s="1"/>
  <c r="AJ98" i="3"/>
  <c r="U99" i="5" s="1"/>
  <c r="AJ90" i="3"/>
  <c r="U91" i="5" s="1"/>
  <c r="AJ82" i="3"/>
  <c r="U82" i="5" s="1"/>
  <c r="AJ74" i="3"/>
  <c r="U75" i="5" s="1"/>
  <c r="AJ66" i="3"/>
  <c r="U67" i="5" s="1"/>
  <c r="AJ58" i="3"/>
  <c r="U60" i="5" s="1"/>
  <c r="AJ50" i="3"/>
  <c r="U47" i="5" s="1"/>
  <c r="AJ42" i="3"/>
  <c r="U49" i="5" s="1"/>
  <c r="AJ34" i="3"/>
  <c r="U40" i="5" s="1"/>
  <c r="AJ26" i="3"/>
  <c r="U27" i="5" s="1"/>
  <c r="AJ18" i="3"/>
  <c r="U20" i="5" s="1"/>
  <c r="AJ10" i="3"/>
  <c r="U11" i="5" s="1"/>
  <c r="M4" i="75" l="1"/>
  <c r="Q4" i="75" s="1"/>
  <c r="M5" i="75"/>
  <c r="Q5" i="75" s="1"/>
  <c r="M6" i="75"/>
  <c r="Q6" i="75" s="1"/>
  <c r="M7" i="75"/>
  <c r="Q7" i="75" s="1"/>
  <c r="M8" i="75"/>
  <c r="Q8" i="75" s="1"/>
  <c r="M9" i="75"/>
  <c r="Q9" i="75" s="1"/>
  <c r="M10" i="75"/>
  <c r="Q10" i="75" s="1"/>
  <c r="M11" i="75"/>
  <c r="Q11" i="75" s="1"/>
  <c r="M12" i="75"/>
  <c r="Q12" i="75" s="1"/>
  <c r="M13" i="75"/>
  <c r="Q13" i="75" s="1"/>
  <c r="M14" i="75"/>
  <c r="Q14" i="75" s="1"/>
  <c r="M15" i="75"/>
  <c r="Q15" i="75" s="1"/>
  <c r="M16" i="75"/>
  <c r="Q16" i="75" s="1"/>
  <c r="M17" i="75"/>
  <c r="Q17" i="75" s="1"/>
  <c r="M18" i="75"/>
  <c r="Q18" i="75" s="1"/>
  <c r="M19" i="75"/>
  <c r="Q19" i="75" s="1"/>
  <c r="M20" i="75"/>
  <c r="Q20" i="75" s="1"/>
  <c r="M21" i="75"/>
  <c r="Q21" i="75" s="1"/>
  <c r="M22" i="75"/>
  <c r="Q22" i="75" s="1"/>
  <c r="M23" i="75"/>
  <c r="Q23" i="75" s="1"/>
  <c r="M24" i="75"/>
  <c r="Q24" i="75" s="1"/>
  <c r="M25" i="75"/>
  <c r="Q25" i="75" s="1"/>
  <c r="M26" i="75"/>
  <c r="Q26" i="75" s="1"/>
  <c r="M27" i="75"/>
  <c r="Q27" i="75" s="1"/>
  <c r="M28" i="75"/>
  <c r="Q28" i="75" s="1"/>
  <c r="M29" i="75"/>
  <c r="Q29" i="75" s="1"/>
  <c r="M30" i="75"/>
  <c r="Q30" i="75" s="1"/>
  <c r="M31" i="75"/>
  <c r="Q31" i="75" s="1"/>
  <c r="M32" i="75"/>
  <c r="Q32" i="75" s="1"/>
  <c r="M33" i="75"/>
  <c r="Q33" i="75" s="1"/>
  <c r="M34" i="75"/>
  <c r="Q34" i="75" s="1"/>
  <c r="M35" i="75"/>
  <c r="Q35" i="75" s="1"/>
  <c r="M36" i="75"/>
  <c r="Q36" i="75" s="1"/>
  <c r="M37" i="75"/>
  <c r="Q37" i="75" s="1"/>
  <c r="M38" i="75"/>
  <c r="Q38" i="75" s="1"/>
  <c r="M39" i="75"/>
  <c r="Q39" i="75" s="1"/>
  <c r="M40" i="75"/>
  <c r="Q40" i="75" s="1"/>
  <c r="M41" i="75"/>
  <c r="Q41" i="75" s="1"/>
  <c r="M42" i="75"/>
  <c r="Q42" i="75" s="1"/>
  <c r="M43" i="75"/>
  <c r="Q43" i="75" s="1"/>
  <c r="M44" i="75"/>
  <c r="Q44" i="75" s="1"/>
  <c r="M45" i="75"/>
  <c r="Q45" i="75" s="1"/>
  <c r="M46" i="75"/>
  <c r="Q46" i="75" s="1"/>
  <c r="M47" i="75"/>
  <c r="Q47" i="75" s="1"/>
  <c r="M48" i="75"/>
  <c r="Q48" i="75" s="1"/>
  <c r="M49" i="75"/>
  <c r="Q49" i="75" s="1"/>
  <c r="M50" i="75"/>
  <c r="Q50" i="75" s="1"/>
  <c r="M51" i="75"/>
  <c r="Q51" i="75" s="1"/>
  <c r="M52" i="75"/>
  <c r="Q52" i="75" s="1"/>
  <c r="M53" i="75"/>
  <c r="Q53" i="75" s="1"/>
  <c r="M54" i="75"/>
  <c r="Q54" i="75" s="1"/>
  <c r="M55" i="75"/>
  <c r="Q55" i="75" s="1"/>
  <c r="M56" i="75"/>
  <c r="Q56" i="75" s="1"/>
  <c r="M57" i="75"/>
  <c r="Q57" i="75" s="1"/>
  <c r="M58" i="75"/>
  <c r="Q58" i="75" s="1"/>
  <c r="M59" i="75"/>
  <c r="Q59" i="75" s="1"/>
  <c r="M60" i="75"/>
  <c r="Q60" i="75" s="1"/>
  <c r="M61" i="75"/>
  <c r="Q61" i="75" s="1"/>
  <c r="M62" i="75"/>
  <c r="Q62" i="75" s="1"/>
  <c r="H63" i="5" s="1"/>
  <c r="M63" i="75"/>
  <c r="Q63" i="75" s="1"/>
  <c r="H64" i="5" s="1"/>
  <c r="M64" i="75"/>
  <c r="Q64" i="75" s="1"/>
  <c r="H65" i="5" s="1"/>
  <c r="M65" i="75"/>
  <c r="Q65" i="75" s="1"/>
  <c r="H66" i="5" s="1"/>
  <c r="M66" i="75"/>
  <c r="Q66" i="75" s="1"/>
  <c r="H67" i="5" s="1"/>
  <c r="M67" i="75"/>
  <c r="Q67" i="75" s="1"/>
  <c r="H69" i="5" s="1"/>
  <c r="M68" i="75"/>
  <c r="Q68" i="75" s="1"/>
  <c r="H70" i="5" s="1"/>
  <c r="M69" i="75"/>
  <c r="Q69" i="75" s="1"/>
  <c r="H68" i="5" s="1"/>
  <c r="M70" i="75"/>
  <c r="Q70" i="75" s="1"/>
  <c r="H71" i="5" s="1"/>
  <c r="M71" i="75"/>
  <c r="Q71" i="75" s="1"/>
  <c r="H72" i="5" s="1"/>
  <c r="M72" i="75"/>
  <c r="Q72" i="75" s="1"/>
  <c r="H73" i="5" s="1"/>
  <c r="M73" i="75"/>
  <c r="Q73" i="75" s="1"/>
  <c r="H74" i="5" s="1"/>
  <c r="M74" i="75"/>
  <c r="Q74" i="75" s="1"/>
  <c r="H75" i="5" s="1"/>
  <c r="M75" i="75"/>
  <c r="Q75" i="75" s="1"/>
  <c r="H76" i="5" s="1"/>
  <c r="M76" i="75"/>
  <c r="Q76" i="75" s="1"/>
  <c r="H77" i="5" s="1"/>
  <c r="M77" i="75"/>
  <c r="Q77" i="75" s="1"/>
  <c r="H78" i="5" s="1"/>
  <c r="M78" i="75"/>
  <c r="Q78" i="75" s="1"/>
  <c r="H79" i="5" s="1"/>
  <c r="M79" i="75"/>
  <c r="Q79" i="75" s="1"/>
  <c r="H80" i="5" s="1"/>
  <c r="M80" i="75"/>
  <c r="Q80" i="75" s="1"/>
  <c r="H81" i="5" s="1"/>
  <c r="M81" i="75"/>
  <c r="Q81" i="75" s="1"/>
  <c r="H84" i="5" s="1"/>
  <c r="M82" i="75"/>
  <c r="Q82" i="75" s="1"/>
  <c r="H82" i="5" s="1"/>
  <c r="M83" i="75"/>
  <c r="Q83" i="75" s="1"/>
  <c r="H85" i="5" s="1"/>
  <c r="M84" i="75"/>
  <c r="Q84" i="75" s="1"/>
  <c r="H83" i="5" s="1"/>
  <c r="M85" i="75"/>
  <c r="Q85" i="75" s="1"/>
  <c r="H86" i="5" s="1"/>
  <c r="M86" i="75"/>
  <c r="Q86" i="75" s="1"/>
  <c r="H87" i="5" s="1"/>
  <c r="M87" i="75"/>
  <c r="Q87" i="75" s="1"/>
  <c r="H88" i="5" s="1"/>
  <c r="M88" i="75"/>
  <c r="Q88" i="75" s="1"/>
  <c r="H89" i="5" s="1"/>
  <c r="M89" i="75"/>
  <c r="Q89" i="75" s="1"/>
  <c r="H90" i="5" s="1"/>
  <c r="M90" i="75"/>
  <c r="Q90" i="75" s="1"/>
  <c r="H91" i="5" s="1"/>
  <c r="M91" i="75"/>
  <c r="Q91" i="75" s="1"/>
  <c r="H92" i="5" s="1"/>
  <c r="M92" i="75"/>
  <c r="Q92" i="75" s="1"/>
  <c r="H93" i="5" s="1"/>
  <c r="M93" i="75"/>
  <c r="Q93" i="75" s="1"/>
  <c r="H94" i="5" s="1"/>
  <c r="M94" i="75"/>
  <c r="Q94" i="75" s="1"/>
  <c r="H95" i="5" s="1"/>
  <c r="M95" i="75"/>
  <c r="Q95" i="75" s="1"/>
  <c r="H96" i="5" s="1"/>
  <c r="M96" i="75"/>
  <c r="Q96" i="75" s="1"/>
  <c r="H97" i="5" s="1"/>
  <c r="M97" i="75"/>
  <c r="Q97" i="75" s="1"/>
  <c r="H98" i="5" s="1"/>
  <c r="M98" i="75"/>
  <c r="Q98" i="75" s="1"/>
  <c r="H99" i="5" s="1"/>
  <c r="M99" i="75"/>
  <c r="Q99" i="75" s="1"/>
  <c r="M100" i="75"/>
  <c r="Q100" i="75" s="1"/>
  <c r="M101" i="75"/>
  <c r="Q101" i="75" s="1"/>
  <c r="M102" i="75"/>
  <c r="Q102" i="75" s="1"/>
  <c r="M103" i="75"/>
  <c r="Q103" i="75" s="1"/>
  <c r="M104" i="75"/>
  <c r="Q104" i="75" s="1"/>
  <c r="M105" i="75"/>
  <c r="Q105" i="75" s="1"/>
  <c r="M106" i="75"/>
  <c r="Q106" i="75" s="1"/>
  <c r="M107" i="75"/>
  <c r="Q107" i="75" s="1"/>
  <c r="M108" i="75"/>
  <c r="Q108" i="75" s="1"/>
  <c r="M109" i="75"/>
  <c r="Q109" i="75" s="1"/>
  <c r="M110" i="75"/>
  <c r="Q110" i="75" s="1"/>
  <c r="M111" i="75"/>
  <c r="Q111" i="75" s="1"/>
  <c r="M112" i="75"/>
  <c r="Q112" i="75" s="1"/>
  <c r="M113" i="75"/>
  <c r="Q113" i="75" s="1"/>
  <c r="M114" i="75"/>
  <c r="Q114" i="75" s="1"/>
  <c r="M115" i="75"/>
  <c r="Q115" i="75" s="1"/>
  <c r="H116" i="5" s="1"/>
  <c r="M116" i="75"/>
  <c r="Q116" i="75" s="1"/>
  <c r="M117" i="75"/>
  <c r="Q117" i="75" s="1"/>
  <c r="H118" i="5" s="1"/>
  <c r="M118" i="75"/>
  <c r="Q118" i="75" s="1"/>
  <c r="M119" i="75"/>
  <c r="Q119" i="75" s="1"/>
  <c r="M120" i="75"/>
  <c r="Q120" i="75" s="1"/>
  <c r="M121" i="75"/>
  <c r="Q121" i="75" s="1"/>
  <c r="M122" i="75"/>
  <c r="Q122" i="75" s="1"/>
  <c r="M123" i="75"/>
  <c r="Q123" i="75" s="1"/>
  <c r="M124" i="75"/>
  <c r="Q124" i="75" s="1"/>
  <c r="M125" i="75"/>
  <c r="Q125" i="75" s="1"/>
  <c r="M126" i="75"/>
  <c r="Q126" i="75" s="1"/>
  <c r="M127" i="75"/>
  <c r="Q127" i="75" s="1"/>
  <c r="M128" i="75"/>
  <c r="Q128" i="75" s="1"/>
  <c r="M129" i="75"/>
  <c r="Q129" i="75" s="1"/>
  <c r="M130" i="75"/>
  <c r="Q130" i="75" s="1"/>
  <c r="M131" i="75"/>
  <c r="Q131" i="75" s="1"/>
  <c r="M132" i="75"/>
  <c r="Q132" i="75" s="1"/>
  <c r="M133" i="75"/>
  <c r="Q133" i="75" s="1"/>
  <c r="H133" i="5" s="1"/>
  <c r="M134" i="75"/>
  <c r="Q134" i="75" s="1"/>
  <c r="M3" i="75"/>
  <c r="Q3" i="75" s="1"/>
  <c r="H4" i="5" l="1"/>
  <c r="H60" i="5"/>
  <c r="H11" i="5"/>
  <c r="H48" i="5"/>
  <c r="H37" i="5"/>
  <c r="H26" i="5"/>
  <c r="H18" i="5"/>
  <c r="H10" i="5"/>
  <c r="H123" i="5"/>
  <c r="H47" i="5"/>
  <c r="H129" i="5"/>
  <c r="H52" i="5"/>
  <c r="H127" i="5"/>
  <c r="H40" i="5"/>
  <c r="H104" i="5"/>
  <c r="H58" i="5"/>
  <c r="H105" i="5"/>
  <c r="H57" i="5"/>
  <c r="H17" i="5"/>
  <c r="H106" i="5"/>
  <c r="H24" i="5"/>
  <c r="H54" i="5"/>
  <c r="H31" i="5"/>
  <c r="H23" i="5"/>
  <c r="H15" i="5"/>
  <c r="H7" i="5"/>
  <c r="H114" i="5"/>
  <c r="H27" i="5"/>
  <c r="H115" i="5"/>
  <c r="H121" i="5"/>
  <c r="H33" i="5"/>
  <c r="H9" i="5"/>
  <c r="H120" i="5"/>
  <c r="H36" i="5"/>
  <c r="H32" i="5"/>
  <c r="H135" i="5"/>
  <c r="H111" i="5"/>
  <c r="H34" i="5"/>
  <c r="H128" i="5"/>
  <c r="H109" i="5"/>
  <c r="H102" i="5"/>
  <c r="H59" i="5"/>
  <c r="H51" i="5"/>
  <c r="H44" i="5"/>
  <c r="H41" i="5"/>
  <c r="H30" i="5"/>
  <c r="H22" i="5"/>
  <c r="H14" i="5"/>
  <c r="H6" i="5"/>
  <c r="H49" i="5"/>
  <c r="H122" i="5"/>
  <c r="H113" i="5"/>
  <c r="H25" i="5"/>
  <c r="H56" i="5"/>
  <c r="H8" i="5"/>
  <c r="H119" i="5"/>
  <c r="H125" i="5"/>
  <c r="H100" i="5"/>
  <c r="H50" i="5"/>
  <c r="H38" i="5"/>
  <c r="H28" i="5"/>
  <c r="H21" i="5"/>
  <c r="H13" i="5"/>
  <c r="H5" i="5"/>
  <c r="H130" i="5"/>
  <c r="H107" i="5"/>
  <c r="H20" i="5"/>
  <c r="H134" i="5"/>
  <c r="H45" i="5"/>
  <c r="H35" i="5"/>
  <c r="H112" i="5"/>
  <c r="H42" i="5"/>
  <c r="H16" i="5"/>
  <c r="H126" i="5"/>
  <c r="H103" i="5"/>
  <c r="H55" i="5"/>
  <c r="H132" i="5"/>
  <c r="H117" i="5"/>
  <c r="H110" i="5"/>
  <c r="H62" i="5"/>
  <c r="H46" i="5"/>
  <c r="H131" i="5"/>
  <c r="H124" i="5"/>
  <c r="H108" i="5"/>
  <c r="H101" i="5"/>
  <c r="H61" i="5"/>
  <c r="H53" i="5"/>
  <c r="H43" i="5"/>
  <c r="H39" i="5"/>
  <c r="H29" i="5"/>
  <c r="H19" i="5"/>
  <c r="H12" i="5"/>
  <c r="P6" i="75"/>
  <c r="G7" i="5" s="1"/>
  <c r="P7" i="75"/>
  <c r="G8" i="5" s="1"/>
  <c r="P8" i="75"/>
  <c r="G9" i="5" s="1"/>
  <c r="P9" i="75"/>
  <c r="G10" i="5" s="1"/>
  <c r="P10" i="75"/>
  <c r="G11" i="5" s="1"/>
  <c r="P11" i="75"/>
  <c r="G12" i="5" s="1"/>
  <c r="P15" i="75"/>
  <c r="G16" i="5" s="1"/>
  <c r="P18" i="75"/>
  <c r="G20" i="5" s="1"/>
  <c r="P19" i="75"/>
  <c r="G19" i="5" s="1"/>
  <c r="P22" i="75"/>
  <c r="G23" i="5" s="1"/>
  <c r="P23" i="75"/>
  <c r="G24" i="5" s="1"/>
  <c r="P25" i="75"/>
  <c r="G26" i="5" s="1"/>
  <c r="P26" i="75"/>
  <c r="G27" i="5" s="1"/>
  <c r="P27" i="75"/>
  <c r="G29" i="5" s="1"/>
  <c r="P30" i="75"/>
  <c r="G31" i="5" s="1"/>
  <c r="P31" i="75"/>
  <c r="G32" i="5" s="1"/>
  <c r="P32" i="75"/>
  <c r="G35" i="5" s="1"/>
  <c r="P33" i="75"/>
  <c r="G37" i="5" s="1"/>
  <c r="P34" i="75"/>
  <c r="G40" i="5" s="1"/>
  <c r="P35" i="75"/>
  <c r="G39" i="5" s="1"/>
  <c r="P38" i="75"/>
  <c r="G34" i="5" s="1"/>
  <c r="P39" i="75"/>
  <c r="G36" i="5" s="1"/>
  <c r="P41" i="75"/>
  <c r="G48" i="5" s="1"/>
  <c r="P42" i="75"/>
  <c r="G49" i="5" s="1"/>
  <c r="P43" i="75"/>
  <c r="G43" i="5" s="1"/>
  <c r="P47" i="75"/>
  <c r="G42" i="5" s="1"/>
  <c r="P49" i="75"/>
  <c r="G52" i="5" s="1"/>
  <c r="P50" i="75"/>
  <c r="G47" i="5" s="1"/>
  <c r="P51" i="75"/>
  <c r="G53" i="5" s="1"/>
  <c r="P54" i="75"/>
  <c r="G55" i="5" s="1"/>
  <c r="P55" i="75"/>
  <c r="G56" i="5" s="1"/>
  <c r="P56" i="75"/>
  <c r="G57" i="5" s="1"/>
  <c r="P57" i="75"/>
  <c r="G58" i="5" s="1"/>
  <c r="P58" i="75"/>
  <c r="G60" i="5" s="1"/>
  <c r="P59" i="75"/>
  <c r="G61" i="5" s="1"/>
  <c r="P62" i="75"/>
  <c r="G63" i="5" s="1"/>
  <c r="P63" i="75"/>
  <c r="G64" i="5" s="1"/>
  <c r="P65" i="75"/>
  <c r="G66" i="5" s="1"/>
  <c r="P66" i="75"/>
  <c r="G67" i="5" s="1"/>
  <c r="P67" i="75"/>
  <c r="G69" i="5" s="1"/>
  <c r="P70" i="75"/>
  <c r="G71" i="5" s="1"/>
  <c r="P71" i="75"/>
  <c r="G72" i="5" s="1"/>
  <c r="P72" i="75"/>
  <c r="G73" i="5" s="1"/>
  <c r="P73" i="75"/>
  <c r="G74" i="5" s="1"/>
  <c r="P74" i="75"/>
  <c r="G75" i="5" s="1"/>
  <c r="P75" i="75"/>
  <c r="G76" i="5" s="1"/>
  <c r="P76" i="75"/>
  <c r="G77" i="5" s="1"/>
  <c r="P78" i="75"/>
  <c r="G79" i="5" s="1"/>
  <c r="P79" i="75"/>
  <c r="G80" i="5" s="1"/>
  <c r="P80" i="75"/>
  <c r="G81" i="5" s="1"/>
  <c r="P81" i="75"/>
  <c r="G84" i="5" s="1"/>
  <c r="P82" i="75"/>
  <c r="G82" i="5" s="1"/>
  <c r="P83" i="75"/>
  <c r="G85" i="5" s="1"/>
  <c r="P85" i="75"/>
  <c r="G86" i="5" s="1"/>
  <c r="P87" i="75"/>
  <c r="G88" i="5" s="1"/>
  <c r="P89" i="75"/>
  <c r="G90" i="5" s="1"/>
  <c r="P90" i="75"/>
  <c r="G91" i="5" s="1"/>
  <c r="P91" i="75"/>
  <c r="G92" i="5" s="1"/>
  <c r="P92" i="75"/>
  <c r="G93" i="5" s="1"/>
  <c r="P93" i="75"/>
  <c r="G94" i="5" s="1"/>
  <c r="P94" i="75"/>
  <c r="G95" i="5" s="1"/>
  <c r="P95" i="75"/>
  <c r="G96" i="5" s="1"/>
  <c r="P96" i="75"/>
  <c r="G97" i="5" s="1"/>
  <c r="P97" i="75"/>
  <c r="G98" i="5" s="1"/>
  <c r="P98" i="75"/>
  <c r="G99" i="5" s="1"/>
  <c r="P99" i="75"/>
  <c r="G101" i="5" s="1"/>
  <c r="P100" i="75"/>
  <c r="G100" i="5" s="1"/>
  <c r="P101" i="75"/>
  <c r="G102" i="5" s="1"/>
  <c r="P102" i="75"/>
  <c r="G103" i="5" s="1"/>
  <c r="P103" i="75"/>
  <c r="G106" i="5" s="1"/>
  <c r="P104" i="75"/>
  <c r="G105" i="5" s="1"/>
  <c r="P105" i="75"/>
  <c r="G104" i="5" s="1"/>
  <c r="P106" i="75"/>
  <c r="G107" i="5" s="1"/>
  <c r="P107" i="75"/>
  <c r="G108" i="5" s="1"/>
  <c r="P108" i="75"/>
  <c r="G110" i="5" s="1"/>
  <c r="P109" i="75"/>
  <c r="G109" i="5" s="1"/>
  <c r="P110" i="75"/>
  <c r="G111" i="5" s="1"/>
  <c r="P111" i="75"/>
  <c r="G112" i="5" s="1"/>
  <c r="P114" i="75"/>
  <c r="G114" i="5" s="1"/>
  <c r="P115" i="75"/>
  <c r="G116" i="5" s="1"/>
  <c r="P116" i="75"/>
  <c r="G117" i="5" s="1"/>
  <c r="P117" i="75"/>
  <c r="G118" i="5" s="1"/>
  <c r="P118" i="75"/>
  <c r="G119" i="5" s="1"/>
  <c r="P119" i="75"/>
  <c r="G120" i="5" s="1"/>
  <c r="P120" i="75"/>
  <c r="G121" i="5" s="1"/>
  <c r="P121" i="75"/>
  <c r="G122" i="5" s="1"/>
  <c r="P122" i="75"/>
  <c r="G123" i="5" s="1"/>
  <c r="P123" i="75"/>
  <c r="G124" i="5" s="1"/>
  <c r="P124" i="75"/>
  <c r="G125" i="5" s="1"/>
  <c r="P125" i="75"/>
  <c r="G128" i="5" s="1"/>
  <c r="P126" i="75"/>
  <c r="G126" i="5" s="1"/>
  <c r="P127" i="75"/>
  <c r="G127" i="5" s="1"/>
  <c r="P128" i="75"/>
  <c r="G134" i="5" s="1"/>
  <c r="P129" i="75"/>
  <c r="G129" i="5" s="1"/>
  <c r="P130" i="75"/>
  <c r="G130" i="5" s="1"/>
  <c r="P131" i="75"/>
  <c r="G131" i="5" s="1"/>
  <c r="P132" i="75"/>
  <c r="G132" i="5" s="1"/>
  <c r="P133" i="75"/>
  <c r="G133" i="5" s="1"/>
  <c r="P134" i="75"/>
  <c r="G135" i="5" s="1"/>
  <c r="P3" i="75"/>
  <c r="G4" i="5" s="1"/>
  <c r="P4" i="75"/>
  <c r="G5" i="5" s="1"/>
  <c r="P5" i="75"/>
  <c r="G6" i="5" s="1"/>
  <c r="P12" i="75"/>
  <c r="G13" i="5" s="1"/>
  <c r="P13" i="75"/>
  <c r="G14" i="5" s="1"/>
  <c r="P14" i="75"/>
  <c r="G15" i="5" s="1"/>
  <c r="P16" i="75"/>
  <c r="G17" i="5" s="1"/>
  <c r="P17" i="75"/>
  <c r="G18" i="5" s="1"/>
  <c r="P20" i="75"/>
  <c r="G21" i="5" s="1"/>
  <c r="P21" i="75"/>
  <c r="G22" i="5" s="1"/>
  <c r="P24" i="75"/>
  <c r="G25" i="5" s="1"/>
  <c r="P28" i="75"/>
  <c r="G28" i="5" s="1"/>
  <c r="P29" i="75"/>
  <c r="G30" i="5" s="1"/>
  <c r="P36" i="75"/>
  <c r="G38" i="5" s="1"/>
  <c r="P37" i="75"/>
  <c r="G41" i="5" s="1"/>
  <c r="P40" i="75"/>
  <c r="G33" i="5" s="1"/>
  <c r="P44" i="75"/>
  <c r="G46" i="5" s="1"/>
  <c r="P45" i="75"/>
  <c r="G44" i="5" s="1"/>
  <c r="P46" i="75"/>
  <c r="G54" i="5" s="1"/>
  <c r="P48" i="75"/>
  <c r="G45" i="5" s="1"/>
  <c r="P52" i="75"/>
  <c r="G50" i="5" s="1"/>
  <c r="P53" i="75"/>
  <c r="G51" i="5" s="1"/>
  <c r="P60" i="75"/>
  <c r="G62" i="5" s="1"/>
  <c r="P61" i="75"/>
  <c r="G59" i="5" s="1"/>
  <c r="P64" i="75"/>
  <c r="G65" i="5" s="1"/>
  <c r="P68" i="75"/>
  <c r="G70" i="5" s="1"/>
  <c r="P69" i="75"/>
  <c r="G68" i="5" s="1"/>
  <c r="P77" i="75"/>
  <c r="G78" i="5" s="1"/>
  <c r="P84" i="75"/>
  <c r="G83" i="5" s="1"/>
  <c r="P86" i="75"/>
  <c r="G87" i="5" s="1"/>
  <c r="P88" i="75"/>
  <c r="G89" i="5" s="1"/>
  <c r="P112" i="75"/>
  <c r="G113" i="5" s="1"/>
  <c r="P113" i="75"/>
  <c r="G115" i="5" s="1"/>
  <c r="E134" i="75" l="1"/>
  <c r="D134" i="75"/>
  <c r="E133" i="75"/>
  <c r="D133" i="75"/>
  <c r="E132" i="75"/>
  <c r="D132" i="75"/>
  <c r="E131" i="75"/>
  <c r="D131" i="75"/>
  <c r="E130" i="75"/>
  <c r="D130" i="75"/>
  <c r="E129" i="75"/>
  <c r="D129" i="75"/>
  <c r="E128" i="75"/>
  <c r="D128" i="75"/>
  <c r="E127" i="75"/>
  <c r="D127" i="75"/>
  <c r="E126" i="75"/>
  <c r="D126" i="75"/>
  <c r="E125" i="75"/>
  <c r="D125" i="75"/>
  <c r="E124" i="75"/>
  <c r="D124" i="75"/>
  <c r="E123" i="75"/>
  <c r="D123" i="75"/>
  <c r="E122" i="75"/>
  <c r="D122" i="75"/>
  <c r="E121" i="75"/>
  <c r="D121" i="75"/>
  <c r="E120" i="75"/>
  <c r="D120" i="75"/>
  <c r="E119" i="75"/>
  <c r="D119" i="75"/>
  <c r="E118" i="75"/>
  <c r="D118" i="75"/>
  <c r="E117" i="75"/>
  <c r="D117" i="75"/>
  <c r="E116" i="75"/>
  <c r="D116" i="75"/>
  <c r="E115" i="75"/>
  <c r="D115" i="75"/>
  <c r="E114" i="75"/>
  <c r="D114" i="75"/>
  <c r="E113" i="75"/>
  <c r="D113" i="75"/>
  <c r="E112" i="75"/>
  <c r="D112" i="75"/>
  <c r="E111" i="75"/>
  <c r="D111" i="75"/>
  <c r="E110" i="75"/>
  <c r="D110" i="75"/>
  <c r="E109" i="75"/>
  <c r="D109" i="75"/>
  <c r="E108" i="75"/>
  <c r="D108" i="75"/>
  <c r="E107" i="75"/>
  <c r="D107" i="75"/>
  <c r="E106" i="75"/>
  <c r="D106" i="75"/>
  <c r="E105" i="75"/>
  <c r="D105" i="75"/>
  <c r="E104" i="75"/>
  <c r="D104" i="75"/>
  <c r="E103" i="75"/>
  <c r="D103" i="75"/>
  <c r="E102" i="75"/>
  <c r="D102" i="75"/>
  <c r="E101" i="75"/>
  <c r="D101" i="75"/>
  <c r="E100" i="75"/>
  <c r="D100" i="75"/>
  <c r="E99" i="75"/>
  <c r="D99" i="75"/>
  <c r="E98" i="75"/>
  <c r="D98" i="75"/>
  <c r="E97" i="75"/>
  <c r="D97" i="75"/>
  <c r="E96" i="75"/>
  <c r="D96" i="75"/>
  <c r="E95" i="75"/>
  <c r="D95" i="75"/>
  <c r="E94" i="75"/>
  <c r="D94" i="75"/>
  <c r="E93" i="75"/>
  <c r="D93" i="75"/>
  <c r="E92" i="75"/>
  <c r="D92" i="75"/>
  <c r="E91" i="75"/>
  <c r="D91" i="75"/>
  <c r="E90" i="75"/>
  <c r="D90" i="75"/>
  <c r="E89" i="75"/>
  <c r="D89" i="75"/>
  <c r="E88" i="75"/>
  <c r="D88" i="75"/>
  <c r="E87" i="75"/>
  <c r="D87" i="75"/>
  <c r="E86" i="75"/>
  <c r="D86" i="75"/>
  <c r="E85" i="75"/>
  <c r="D85" i="75"/>
  <c r="E84" i="75"/>
  <c r="D84" i="75"/>
  <c r="E83" i="75"/>
  <c r="D83" i="75"/>
  <c r="E82" i="75"/>
  <c r="D82" i="75"/>
  <c r="E81" i="75"/>
  <c r="D81" i="75"/>
  <c r="E80" i="75"/>
  <c r="D80" i="75"/>
  <c r="E79" i="75"/>
  <c r="D79" i="75"/>
  <c r="E78" i="75"/>
  <c r="D78" i="75"/>
  <c r="E77" i="75"/>
  <c r="D77" i="75"/>
  <c r="E76" i="75"/>
  <c r="D76" i="75"/>
  <c r="E75" i="75"/>
  <c r="D75" i="75"/>
  <c r="E74" i="75"/>
  <c r="D74" i="75"/>
  <c r="E73" i="75"/>
  <c r="D73" i="75"/>
  <c r="E72" i="75"/>
  <c r="D72" i="75"/>
  <c r="E71" i="75"/>
  <c r="D71" i="75"/>
  <c r="E70" i="75"/>
  <c r="D70" i="75"/>
  <c r="E69" i="75"/>
  <c r="D69" i="75"/>
  <c r="E68" i="75"/>
  <c r="D68" i="75"/>
  <c r="E67" i="75"/>
  <c r="D67" i="75"/>
  <c r="E66" i="75"/>
  <c r="D66" i="75"/>
  <c r="E65" i="75"/>
  <c r="D65" i="75"/>
  <c r="E64" i="75"/>
  <c r="D64" i="75"/>
  <c r="E63" i="75"/>
  <c r="D63" i="75"/>
  <c r="E62" i="75"/>
  <c r="D62" i="75"/>
  <c r="E61" i="75"/>
  <c r="D61" i="75"/>
  <c r="E60" i="75"/>
  <c r="D60" i="75"/>
  <c r="E59" i="75"/>
  <c r="D59" i="75"/>
  <c r="E58" i="75"/>
  <c r="D58" i="75"/>
  <c r="E57" i="75"/>
  <c r="D57" i="75"/>
  <c r="E56" i="75"/>
  <c r="D56" i="75"/>
  <c r="E55" i="75"/>
  <c r="D55" i="75"/>
  <c r="E54" i="75"/>
  <c r="D54" i="75"/>
  <c r="E53" i="75"/>
  <c r="D53" i="75"/>
  <c r="E52" i="75"/>
  <c r="D52" i="75"/>
  <c r="E51" i="75"/>
  <c r="D51" i="75"/>
  <c r="E50" i="75"/>
  <c r="D50" i="75"/>
  <c r="E49" i="75"/>
  <c r="D49" i="75"/>
  <c r="E48" i="75"/>
  <c r="D48" i="75"/>
  <c r="E47" i="75"/>
  <c r="D47" i="75"/>
  <c r="E46" i="75"/>
  <c r="D46" i="75"/>
  <c r="E45" i="75"/>
  <c r="D45" i="75"/>
  <c r="E44" i="75"/>
  <c r="D44" i="75"/>
  <c r="E43" i="75"/>
  <c r="D43" i="75"/>
  <c r="E42" i="75"/>
  <c r="D42" i="75"/>
  <c r="E41" i="75"/>
  <c r="D41" i="75"/>
  <c r="E40" i="75"/>
  <c r="D40" i="75"/>
  <c r="E39" i="75"/>
  <c r="D39" i="75"/>
  <c r="E38" i="75"/>
  <c r="D38" i="75"/>
  <c r="E37" i="75"/>
  <c r="D37" i="75"/>
  <c r="E36" i="75"/>
  <c r="D36" i="75"/>
  <c r="E35" i="75"/>
  <c r="D35" i="75"/>
  <c r="E34" i="75"/>
  <c r="D34" i="75"/>
  <c r="E33" i="75"/>
  <c r="D33" i="75"/>
  <c r="E32" i="75"/>
  <c r="D32" i="75"/>
  <c r="E31" i="75"/>
  <c r="D31" i="75"/>
  <c r="E30" i="75"/>
  <c r="D30" i="75"/>
  <c r="E29" i="75"/>
  <c r="D29" i="75"/>
  <c r="E28" i="75"/>
  <c r="D28" i="75"/>
  <c r="E27" i="75"/>
  <c r="D27" i="75"/>
  <c r="E26" i="75"/>
  <c r="D26" i="75"/>
  <c r="E25" i="75"/>
  <c r="D25" i="75"/>
  <c r="E24" i="75"/>
  <c r="D24" i="75"/>
  <c r="E23" i="75"/>
  <c r="D23" i="75"/>
  <c r="E22" i="75"/>
  <c r="D22" i="75"/>
  <c r="E21" i="75"/>
  <c r="D21" i="75"/>
  <c r="E20" i="75"/>
  <c r="D20" i="75"/>
  <c r="E19" i="75"/>
  <c r="D19" i="75"/>
  <c r="E18" i="75"/>
  <c r="D18" i="75"/>
  <c r="E17" i="75"/>
  <c r="D17" i="75"/>
  <c r="E16" i="75"/>
  <c r="D16" i="75"/>
  <c r="E15" i="75"/>
  <c r="D15" i="75"/>
  <c r="E14" i="75"/>
  <c r="D14" i="75"/>
  <c r="E13" i="75"/>
  <c r="D13" i="75"/>
  <c r="E12" i="75"/>
  <c r="D12" i="75"/>
  <c r="E11" i="75"/>
  <c r="D11" i="75"/>
  <c r="E10" i="75"/>
  <c r="D10" i="75"/>
  <c r="E9" i="75"/>
  <c r="D9" i="75"/>
  <c r="E8" i="75"/>
  <c r="D8" i="75"/>
  <c r="E7" i="75"/>
  <c r="D7" i="75"/>
  <c r="E6" i="75"/>
  <c r="D6" i="75"/>
  <c r="E5" i="75"/>
  <c r="D5" i="75"/>
  <c r="E4" i="75"/>
  <c r="D4" i="75"/>
  <c r="H134" i="3"/>
  <c r="G134" i="3"/>
  <c r="H133" i="3"/>
  <c r="G133" i="3"/>
  <c r="H132" i="3"/>
  <c r="G132" i="3"/>
  <c r="H131" i="3"/>
  <c r="G131" i="3"/>
  <c r="H130" i="3"/>
  <c r="G130" i="3"/>
  <c r="H129" i="3"/>
  <c r="G129" i="3"/>
  <c r="H128" i="3"/>
  <c r="G128" i="3"/>
  <c r="H127" i="3"/>
  <c r="G127" i="3"/>
  <c r="H126" i="3"/>
  <c r="G126" i="3"/>
  <c r="H125" i="3"/>
  <c r="G125" i="3"/>
  <c r="H124" i="3"/>
  <c r="G124" i="3"/>
  <c r="H123" i="3"/>
  <c r="G123" i="3"/>
  <c r="H122" i="3"/>
  <c r="G122" i="3"/>
  <c r="H121" i="3"/>
  <c r="G121" i="3"/>
  <c r="H120" i="3"/>
  <c r="G120" i="3"/>
  <c r="H119" i="3"/>
  <c r="G119" i="3"/>
  <c r="H118" i="3"/>
  <c r="G118" i="3"/>
  <c r="H117" i="3"/>
  <c r="G117" i="3"/>
  <c r="H116" i="3"/>
  <c r="G116" i="3"/>
  <c r="H115" i="3"/>
  <c r="G115" i="3"/>
  <c r="H114" i="3"/>
  <c r="G114" i="3"/>
  <c r="H113" i="3"/>
  <c r="G113" i="3"/>
  <c r="H112" i="3"/>
  <c r="G112" i="3"/>
  <c r="H111" i="3"/>
  <c r="G111" i="3"/>
  <c r="H110" i="3"/>
  <c r="G110" i="3"/>
  <c r="H109" i="3"/>
  <c r="G109" i="3"/>
  <c r="H108" i="3"/>
  <c r="G108" i="3"/>
  <c r="H107" i="3"/>
  <c r="G107" i="3"/>
  <c r="H106" i="3"/>
  <c r="G106" i="3"/>
  <c r="H105" i="3"/>
  <c r="G105" i="3"/>
  <c r="H104" i="3"/>
  <c r="G104" i="3"/>
  <c r="H103" i="3"/>
  <c r="G103" i="3"/>
  <c r="H102" i="3"/>
  <c r="G102" i="3"/>
  <c r="H101" i="3"/>
  <c r="G101" i="3"/>
  <c r="H100" i="3"/>
  <c r="G100" i="3"/>
  <c r="H99" i="3"/>
  <c r="G99" i="3"/>
  <c r="H98" i="3"/>
  <c r="G98" i="3"/>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D4" i="3"/>
  <c r="E4" i="3"/>
  <c r="D5" i="3"/>
  <c r="E5"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E98" i="3"/>
  <c r="D99" i="3"/>
  <c r="E99"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D116" i="3"/>
  <c r="E116" i="3"/>
  <c r="D117" i="3"/>
  <c r="E117" i="3"/>
  <c r="D118" i="3"/>
  <c r="E118" i="3"/>
  <c r="D119" i="3"/>
  <c r="E119" i="3"/>
  <c r="D120" i="3"/>
  <c r="E120" i="3"/>
  <c r="D121" i="3"/>
  <c r="E121"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32" i="3"/>
  <c r="T32" i="3" s="1"/>
  <c r="R33" i="3"/>
  <c r="T33" i="3" s="1"/>
  <c r="R34" i="3"/>
  <c r="T34" i="3" s="1"/>
  <c r="R35" i="3"/>
  <c r="T35" i="3" s="1"/>
  <c r="R36" i="3"/>
  <c r="T36" i="3" s="1"/>
  <c r="R37" i="3"/>
  <c r="T37" i="3" s="1"/>
  <c r="R38" i="3"/>
  <c r="T38" i="3" s="1"/>
  <c r="R39" i="3"/>
  <c r="T39" i="3" s="1"/>
  <c r="R40" i="3"/>
  <c r="T40" i="3" s="1"/>
  <c r="R41" i="3"/>
  <c r="T41" i="3" s="1"/>
  <c r="R42" i="3"/>
  <c r="T42" i="3" s="1"/>
  <c r="R43" i="3"/>
  <c r="T43" i="3" s="1"/>
  <c r="R44" i="3"/>
  <c r="T44" i="3" s="1"/>
  <c r="R45" i="3"/>
  <c r="T45" i="3" s="1"/>
  <c r="R46" i="3"/>
  <c r="T46" i="3" s="1"/>
  <c r="R47" i="3"/>
  <c r="T47" i="3" s="1"/>
  <c r="R48" i="3"/>
  <c r="T48" i="3" s="1"/>
  <c r="R49" i="3"/>
  <c r="T49" i="3" s="1"/>
  <c r="R50" i="3"/>
  <c r="T50" i="3" s="1"/>
  <c r="R51" i="3"/>
  <c r="T51" i="3" s="1"/>
  <c r="R52" i="3"/>
  <c r="T52" i="3" s="1"/>
  <c r="R53" i="3"/>
  <c r="T53" i="3" s="1"/>
  <c r="R54" i="3"/>
  <c r="T54" i="3" s="1"/>
  <c r="R55" i="3"/>
  <c r="T55" i="3" s="1"/>
  <c r="R56" i="3"/>
  <c r="T56" i="3" s="1"/>
  <c r="R57" i="3"/>
  <c r="T57" i="3" s="1"/>
  <c r="R58" i="3"/>
  <c r="T58" i="3" s="1"/>
  <c r="R59" i="3"/>
  <c r="T59" i="3" s="1"/>
  <c r="R60" i="3"/>
  <c r="T60" i="3" s="1"/>
  <c r="R61" i="3"/>
  <c r="T61" i="3" s="1"/>
  <c r="R62" i="3"/>
  <c r="T62" i="3" s="1"/>
  <c r="R63" i="3"/>
  <c r="T63" i="3" s="1"/>
  <c r="R64" i="3"/>
  <c r="T64" i="3" s="1"/>
  <c r="R65" i="3"/>
  <c r="T65" i="3" s="1"/>
  <c r="R66" i="3"/>
  <c r="T66" i="3" s="1"/>
  <c r="R67" i="3"/>
  <c r="T67" i="3" s="1"/>
  <c r="R68" i="3"/>
  <c r="T68" i="3" s="1"/>
  <c r="R69" i="3"/>
  <c r="T69" i="3" s="1"/>
  <c r="R70" i="3"/>
  <c r="T70" i="3" s="1"/>
  <c r="R71" i="3"/>
  <c r="T71" i="3" s="1"/>
  <c r="R72" i="3"/>
  <c r="T72" i="3" s="1"/>
  <c r="R73" i="3"/>
  <c r="T73" i="3" s="1"/>
  <c r="R74" i="3"/>
  <c r="T74" i="3" s="1"/>
  <c r="R75" i="3"/>
  <c r="T75" i="3" s="1"/>
  <c r="R76" i="3"/>
  <c r="T76" i="3" s="1"/>
  <c r="R77" i="3"/>
  <c r="T77" i="3" s="1"/>
  <c r="R78" i="3"/>
  <c r="T78" i="3" s="1"/>
  <c r="R79" i="3"/>
  <c r="T79" i="3" s="1"/>
  <c r="R80" i="3"/>
  <c r="T80" i="3" s="1"/>
  <c r="R81" i="3"/>
  <c r="T81" i="3" s="1"/>
  <c r="R82" i="3"/>
  <c r="T82" i="3" s="1"/>
  <c r="R83" i="3"/>
  <c r="T83" i="3" s="1"/>
  <c r="R84" i="3"/>
  <c r="T84" i="3" s="1"/>
  <c r="R85" i="3"/>
  <c r="T85" i="3" s="1"/>
  <c r="R86" i="3"/>
  <c r="T86" i="3" s="1"/>
  <c r="R87" i="3"/>
  <c r="T87" i="3" s="1"/>
  <c r="R88" i="3"/>
  <c r="T88" i="3" s="1"/>
  <c r="R89" i="3"/>
  <c r="T89" i="3" s="1"/>
  <c r="R90" i="3"/>
  <c r="T90" i="3" s="1"/>
  <c r="R91" i="3"/>
  <c r="T91" i="3" s="1"/>
  <c r="R92" i="3"/>
  <c r="T92" i="3" s="1"/>
  <c r="R93" i="3"/>
  <c r="T93" i="3" s="1"/>
  <c r="R94" i="3"/>
  <c r="T94" i="3" s="1"/>
  <c r="R95" i="3"/>
  <c r="T95" i="3" s="1"/>
  <c r="R96" i="3"/>
  <c r="T96" i="3" s="1"/>
  <c r="R97" i="3"/>
  <c r="T97" i="3" s="1"/>
  <c r="R98" i="3"/>
  <c r="T98" i="3" s="1"/>
  <c r="R99" i="3"/>
  <c r="T99" i="3" s="1"/>
  <c r="R100" i="3"/>
  <c r="T100" i="3" s="1"/>
  <c r="R101" i="3"/>
  <c r="T101" i="3" s="1"/>
  <c r="R102" i="3"/>
  <c r="T102" i="3" s="1"/>
  <c r="R103" i="3"/>
  <c r="T103" i="3" s="1"/>
  <c r="R104" i="3"/>
  <c r="T104" i="3" s="1"/>
  <c r="R105" i="3"/>
  <c r="T105" i="3" s="1"/>
  <c r="R106" i="3"/>
  <c r="T106" i="3" s="1"/>
  <c r="R107" i="3"/>
  <c r="T107" i="3" s="1"/>
  <c r="R108" i="3"/>
  <c r="T108" i="3" s="1"/>
  <c r="R109" i="3"/>
  <c r="T109" i="3" s="1"/>
  <c r="R110" i="3"/>
  <c r="T110" i="3" s="1"/>
  <c r="R111" i="3"/>
  <c r="T111" i="3" s="1"/>
  <c r="R112" i="3"/>
  <c r="T112" i="3" s="1"/>
  <c r="R113" i="3"/>
  <c r="T113" i="3" s="1"/>
  <c r="R114" i="3"/>
  <c r="T114" i="3" s="1"/>
  <c r="R115" i="3"/>
  <c r="T115" i="3" s="1"/>
  <c r="R116" i="3"/>
  <c r="T116" i="3" s="1"/>
  <c r="R117" i="3"/>
  <c r="T117" i="3" s="1"/>
  <c r="R118" i="3"/>
  <c r="T118" i="3" s="1"/>
  <c r="R119" i="3"/>
  <c r="T119" i="3" s="1"/>
  <c r="R120" i="3"/>
  <c r="T120" i="3" s="1"/>
  <c r="R121" i="3"/>
  <c r="T121" i="3" s="1"/>
  <c r="R122" i="3"/>
  <c r="T122" i="3" s="1"/>
  <c r="R123" i="3"/>
  <c r="T123" i="3" s="1"/>
  <c r="R124" i="3"/>
  <c r="T124" i="3" s="1"/>
  <c r="R125" i="3"/>
  <c r="T125" i="3" s="1"/>
  <c r="R126" i="3"/>
  <c r="T126" i="3" s="1"/>
  <c r="R127" i="3"/>
  <c r="T127" i="3" s="1"/>
  <c r="R128" i="3"/>
  <c r="T128" i="3" s="1"/>
  <c r="R129" i="3"/>
  <c r="T129" i="3" s="1"/>
  <c r="R130" i="3"/>
  <c r="T130" i="3" s="1"/>
  <c r="R131" i="3"/>
  <c r="T131" i="3" s="1"/>
  <c r="R132" i="3"/>
  <c r="T132" i="3" s="1"/>
  <c r="R133" i="3"/>
  <c r="T133" i="3" s="1"/>
  <c r="R134" i="3"/>
  <c r="T134" i="3" s="1"/>
  <c r="AK4" i="3"/>
  <c r="AL4" i="3" s="1"/>
  <c r="AK5" i="3"/>
  <c r="AL5" i="3" s="1"/>
  <c r="AK6" i="3"/>
  <c r="AL6" i="3" s="1"/>
  <c r="AK7" i="3"/>
  <c r="AL7" i="3" s="1"/>
  <c r="AK8" i="3"/>
  <c r="AL8" i="3" s="1"/>
  <c r="AK9" i="3"/>
  <c r="AL9" i="3" s="1"/>
  <c r="AK10" i="3"/>
  <c r="AL10" i="3" s="1"/>
  <c r="AK11" i="3"/>
  <c r="AL11" i="3" s="1"/>
  <c r="AK12" i="3"/>
  <c r="AL12" i="3" s="1"/>
  <c r="AK13" i="3"/>
  <c r="AL13" i="3" s="1"/>
  <c r="AK14" i="3"/>
  <c r="AL14" i="3" s="1"/>
  <c r="AK15" i="3"/>
  <c r="AL15" i="3" s="1"/>
  <c r="AK16" i="3"/>
  <c r="AL16" i="3" s="1"/>
  <c r="AK17" i="3"/>
  <c r="AL17" i="3" s="1"/>
  <c r="AK18" i="3"/>
  <c r="AL18" i="3" s="1"/>
  <c r="AK19" i="3"/>
  <c r="AL19" i="3" s="1"/>
  <c r="AK20" i="3"/>
  <c r="AL20" i="3" s="1"/>
  <c r="AK21" i="3"/>
  <c r="AL21" i="3" s="1"/>
  <c r="AK22" i="3"/>
  <c r="AL22" i="3" s="1"/>
  <c r="AK23" i="3"/>
  <c r="AL23" i="3" s="1"/>
  <c r="AK24" i="3"/>
  <c r="AL24" i="3" s="1"/>
  <c r="AK25" i="3"/>
  <c r="AL25" i="3" s="1"/>
  <c r="AK26" i="3"/>
  <c r="AL26" i="3" s="1"/>
  <c r="AK27" i="3"/>
  <c r="AL27" i="3" s="1"/>
  <c r="AK28" i="3"/>
  <c r="AL28" i="3" s="1"/>
  <c r="AK29" i="3"/>
  <c r="AL29" i="3" s="1"/>
  <c r="AK30" i="3"/>
  <c r="AL30" i="3" s="1"/>
  <c r="AK31" i="3"/>
  <c r="AL31" i="3" s="1"/>
  <c r="AK32" i="3"/>
  <c r="AL32" i="3" s="1"/>
  <c r="AK33" i="3"/>
  <c r="AL33" i="3" s="1"/>
  <c r="AK34" i="3"/>
  <c r="AL34" i="3" s="1"/>
  <c r="AK35" i="3"/>
  <c r="AL35" i="3" s="1"/>
  <c r="AK36" i="3"/>
  <c r="AL36" i="3" s="1"/>
  <c r="AK37" i="3"/>
  <c r="AL37" i="3" s="1"/>
  <c r="AK38" i="3"/>
  <c r="AL38" i="3" s="1"/>
  <c r="AK39" i="3"/>
  <c r="AL39" i="3" s="1"/>
  <c r="AK40" i="3"/>
  <c r="AL40" i="3" s="1"/>
  <c r="AK41" i="3"/>
  <c r="AL41" i="3" s="1"/>
  <c r="AK42" i="3"/>
  <c r="AL42" i="3" s="1"/>
  <c r="AK43" i="3"/>
  <c r="AL43" i="3" s="1"/>
  <c r="AK44" i="3"/>
  <c r="AL44" i="3" s="1"/>
  <c r="AK45" i="3"/>
  <c r="AL45" i="3" s="1"/>
  <c r="AK46" i="3"/>
  <c r="AL46" i="3" s="1"/>
  <c r="AK47" i="3"/>
  <c r="AL47" i="3" s="1"/>
  <c r="AK48" i="3"/>
  <c r="AL48" i="3" s="1"/>
  <c r="AK49" i="3"/>
  <c r="AL49" i="3" s="1"/>
  <c r="AK50" i="3"/>
  <c r="AL50" i="3" s="1"/>
  <c r="AK51" i="3"/>
  <c r="AL51" i="3" s="1"/>
  <c r="AK52" i="3"/>
  <c r="AL52" i="3" s="1"/>
  <c r="AK53" i="3"/>
  <c r="AL53" i="3" s="1"/>
  <c r="AK54" i="3"/>
  <c r="AL54" i="3" s="1"/>
  <c r="AK55" i="3"/>
  <c r="AL55" i="3" s="1"/>
  <c r="AK56" i="3"/>
  <c r="AL56" i="3" s="1"/>
  <c r="AK57" i="3"/>
  <c r="AL57" i="3" s="1"/>
  <c r="AK58" i="3"/>
  <c r="AL58" i="3" s="1"/>
  <c r="AK59" i="3"/>
  <c r="AL59" i="3" s="1"/>
  <c r="AK60" i="3"/>
  <c r="AL60" i="3" s="1"/>
  <c r="AK61" i="3"/>
  <c r="AL61" i="3" s="1"/>
  <c r="AK62" i="3"/>
  <c r="AL62" i="3" s="1"/>
  <c r="AK63" i="3"/>
  <c r="AL63" i="3" s="1"/>
  <c r="AK64" i="3"/>
  <c r="AL64" i="3" s="1"/>
  <c r="AK65" i="3"/>
  <c r="AL65" i="3" s="1"/>
  <c r="AK66" i="3"/>
  <c r="AL66" i="3" s="1"/>
  <c r="AK67" i="3"/>
  <c r="AL67" i="3" s="1"/>
  <c r="AK68" i="3"/>
  <c r="AL68" i="3" s="1"/>
  <c r="AK69" i="3"/>
  <c r="AL69" i="3" s="1"/>
  <c r="AK70" i="3"/>
  <c r="AL70" i="3" s="1"/>
  <c r="AK71" i="3"/>
  <c r="AL71" i="3" s="1"/>
  <c r="AK72" i="3"/>
  <c r="AL72" i="3" s="1"/>
  <c r="AK73" i="3"/>
  <c r="AL73" i="3" s="1"/>
  <c r="AK74" i="3"/>
  <c r="AL74" i="3" s="1"/>
  <c r="AK75" i="3"/>
  <c r="AL75" i="3" s="1"/>
  <c r="AK76" i="3"/>
  <c r="AL76" i="3" s="1"/>
  <c r="AK77" i="3"/>
  <c r="AL77" i="3" s="1"/>
  <c r="AK78" i="3"/>
  <c r="AL78" i="3" s="1"/>
  <c r="AK79" i="3"/>
  <c r="AL79" i="3" s="1"/>
  <c r="AK80" i="3"/>
  <c r="AL80" i="3" s="1"/>
  <c r="AK81" i="3"/>
  <c r="AL81" i="3" s="1"/>
  <c r="AK82" i="3"/>
  <c r="AL82" i="3" s="1"/>
  <c r="AK83" i="3"/>
  <c r="AL83" i="3" s="1"/>
  <c r="AK84" i="3"/>
  <c r="AL84" i="3" s="1"/>
  <c r="AK85" i="3"/>
  <c r="AL85" i="3" s="1"/>
  <c r="AK86" i="3"/>
  <c r="AL86" i="3" s="1"/>
  <c r="AK87" i="3"/>
  <c r="AL87" i="3" s="1"/>
  <c r="AK88" i="3"/>
  <c r="AL88" i="3" s="1"/>
  <c r="AK89" i="3"/>
  <c r="AL89" i="3" s="1"/>
  <c r="AK90" i="3"/>
  <c r="AL90" i="3" s="1"/>
  <c r="AK91" i="3"/>
  <c r="AL91" i="3" s="1"/>
  <c r="AK92" i="3"/>
  <c r="AL92" i="3" s="1"/>
  <c r="AK93" i="3"/>
  <c r="AL93" i="3" s="1"/>
  <c r="AK94" i="3"/>
  <c r="AL94" i="3" s="1"/>
  <c r="AK95" i="3"/>
  <c r="AL95" i="3" s="1"/>
  <c r="AK96" i="3"/>
  <c r="AL96" i="3" s="1"/>
  <c r="AK97" i="3"/>
  <c r="AL97" i="3" s="1"/>
  <c r="AK98" i="3"/>
  <c r="AL98" i="3" s="1"/>
  <c r="AK99" i="3"/>
  <c r="AL99" i="3" s="1"/>
  <c r="AK100" i="3"/>
  <c r="AL100" i="3" s="1"/>
  <c r="AK101" i="3"/>
  <c r="AL101" i="3" s="1"/>
  <c r="AK102" i="3"/>
  <c r="AL102" i="3" s="1"/>
  <c r="AK103" i="3"/>
  <c r="AL103" i="3" s="1"/>
  <c r="AK104" i="3"/>
  <c r="AL104" i="3" s="1"/>
  <c r="AK105" i="3"/>
  <c r="AL105" i="3" s="1"/>
  <c r="AK106" i="3"/>
  <c r="AL106" i="3" s="1"/>
  <c r="AK107" i="3"/>
  <c r="AL107" i="3" s="1"/>
  <c r="AK108" i="3"/>
  <c r="AL108" i="3" s="1"/>
  <c r="AK109" i="3"/>
  <c r="AL109" i="3" s="1"/>
  <c r="AK110" i="3"/>
  <c r="AL110" i="3" s="1"/>
  <c r="AK111" i="3"/>
  <c r="AL111" i="3" s="1"/>
  <c r="AK112" i="3"/>
  <c r="AL112" i="3" s="1"/>
  <c r="AK113" i="3"/>
  <c r="AL113" i="3" s="1"/>
  <c r="AK114" i="3"/>
  <c r="AL114" i="3" s="1"/>
  <c r="AK115" i="3"/>
  <c r="AL115" i="3" s="1"/>
  <c r="AK116" i="3"/>
  <c r="AL116" i="3" s="1"/>
  <c r="AK117" i="3"/>
  <c r="AL117" i="3" s="1"/>
  <c r="AK118" i="3"/>
  <c r="AL118" i="3" s="1"/>
  <c r="AK119" i="3"/>
  <c r="AL119" i="3" s="1"/>
  <c r="AK120" i="3"/>
  <c r="AL120" i="3" s="1"/>
  <c r="AK121" i="3"/>
  <c r="AL121" i="3" s="1"/>
  <c r="AK122" i="3"/>
  <c r="AL122" i="3" s="1"/>
  <c r="AK123" i="3"/>
  <c r="AL123" i="3" s="1"/>
  <c r="AK124" i="3"/>
  <c r="AL124" i="3" s="1"/>
  <c r="AK125" i="3"/>
  <c r="AL125" i="3" s="1"/>
  <c r="AK126" i="3"/>
  <c r="AL126" i="3" s="1"/>
  <c r="AK127" i="3"/>
  <c r="AL127" i="3" s="1"/>
  <c r="AK128" i="3"/>
  <c r="AL128" i="3" s="1"/>
  <c r="AK129" i="3"/>
  <c r="AL129" i="3" s="1"/>
  <c r="AK130" i="3"/>
  <c r="AL130" i="3" s="1"/>
  <c r="AK131" i="3"/>
  <c r="AL131" i="3" s="1"/>
  <c r="AK132" i="3"/>
  <c r="AL132" i="3" s="1"/>
  <c r="AK133" i="3"/>
  <c r="AL133" i="3" s="1"/>
  <c r="AK134" i="3"/>
  <c r="AL134" i="3" s="1"/>
  <c r="M4" i="3" l="1"/>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N66" i="75"/>
  <c r="N67" i="75"/>
  <c r="N74" i="75"/>
  <c r="N75" i="75"/>
  <c r="N82" i="75"/>
  <c r="N83" i="75"/>
  <c r="N91" i="75"/>
  <c r="N98" i="75"/>
  <c r="E3" i="75"/>
  <c r="N62" i="75"/>
  <c r="N70" i="75"/>
  <c r="N71" i="75"/>
  <c r="N72" i="75"/>
  <c r="N73" i="75"/>
  <c r="N81" i="75"/>
  <c r="N89" i="75"/>
  <c r="N90" i="75"/>
  <c r="N97" i="75"/>
  <c r="N63" i="75"/>
  <c r="N64" i="75"/>
  <c r="N65" i="75"/>
  <c r="N78" i="75"/>
  <c r="N79" i="75"/>
  <c r="N80" i="75"/>
  <c r="N85" i="75"/>
  <c r="N95" i="75"/>
  <c r="N77" i="75"/>
  <c r="N87" i="75"/>
  <c r="N88" i="75"/>
  <c r="N86" i="75"/>
  <c r="N76" i="75"/>
  <c r="N68" i="75"/>
  <c r="N69" i="75"/>
  <c r="N84" i="75"/>
  <c r="N92" i="75"/>
  <c r="N93" i="75"/>
  <c r="N94" i="75"/>
  <c r="N96" i="75"/>
  <c r="E70" i="5" l="1"/>
  <c r="E84" i="5"/>
  <c r="E81" i="5"/>
  <c r="E80" i="5"/>
  <c r="E97" i="5"/>
  <c r="E85" i="5"/>
  <c r="E95" i="5"/>
  <c r="E77" i="5"/>
  <c r="E82" i="5"/>
  <c r="E72" i="5"/>
  <c r="E90" i="5"/>
  <c r="E79" i="5"/>
  <c r="E89" i="5"/>
  <c r="E88" i="5"/>
  <c r="E76" i="5"/>
  <c r="E93" i="5"/>
  <c r="E78" i="5"/>
  <c r="E64" i="5"/>
  <c r="E71" i="5"/>
  <c r="E75" i="5"/>
  <c r="E99" i="5"/>
  <c r="E92" i="5"/>
  <c r="E74" i="5"/>
  <c r="E73" i="5"/>
  <c r="E94" i="5"/>
  <c r="E96" i="5"/>
  <c r="E98" i="5"/>
  <c r="E63" i="5"/>
  <c r="E69" i="5"/>
  <c r="E87" i="5"/>
  <c r="E66" i="5"/>
  <c r="E65" i="5"/>
  <c r="E83" i="5"/>
  <c r="E68" i="5"/>
  <c r="E86" i="5"/>
  <c r="E91" i="5"/>
  <c r="E67" i="5"/>
  <c r="J133" i="3"/>
  <c r="K133" i="3" s="1"/>
  <c r="L133" i="3" s="1"/>
  <c r="P133" i="3" s="1"/>
  <c r="J127" i="3"/>
  <c r="K127" i="3" s="1"/>
  <c r="L127" i="3" s="1"/>
  <c r="P127" i="3" s="1"/>
  <c r="J121" i="3"/>
  <c r="K121" i="3" s="1"/>
  <c r="L121" i="3" s="1"/>
  <c r="P121" i="3" s="1"/>
  <c r="J115" i="3"/>
  <c r="K115" i="3" s="1"/>
  <c r="L115" i="3" s="1"/>
  <c r="P115" i="3" s="1"/>
  <c r="J107" i="3"/>
  <c r="K107" i="3" s="1"/>
  <c r="L107" i="3" s="1"/>
  <c r="P107" i="3" s="1"/>
  <c r="J101" i="3"/>
  <c r="K101" i="3" s="1"/>
  <c r="L101" i="3" s="1"/>
  <c r="P101" i="3" s="1"/>
  <c r="J95" i="3"/>
  <c r="K95" i="3" s="1"/>
  <c r="L95" i="3" s="1"/>
  <c r="P95" i="3" s="1"/>
  <c r="J89" i="3"/>
  <c r="K89" i="3" s="1"/>
  <c r="L89" i="3" s="1"/>
  <c r="P89" i="3" s="1"/>
  <c r="J83" i="3"/>
  <c r="K83" i="3" s="1"/>
  <c r="L83" i="3" s="1"/>
  <c r="P83" i="3" s="1"/>
  <c r="J77" i="3"/>
  <c r="K77" i="3" s="1"/>
  <c r="L77" i="3" s="1"/>
  <c r="P77" i="3" s="1"/>
  <c r="J69" i="3"/>
  <c r="K69" i="3" s="1"/>
  <c r="L69" i="3" s="1"/>
  <c r="P69" i="3" s="1"/>
  <c r="J63" i="3"/>
  <c r="K63" i="3" s="1"/>
  <c r="L63" i="3" s="1"/>
  <c r="P63" i="3" s="1"/>
  <c r="J57" i="3"/>
  <c r="K57" i="3" s="1"/>
  <c r="L57" i="3" s="1"/>
  <c r="P57" i="3" s="1"/>
  <c r="J49" i="3"/>
  <c r="K49" i="3" s="1"/>
  <c r="L49" i="3" s="1"/>
  <c r="P49" i="3" s="1"/>
  <c r="J43" i="3"/>
  <c r="K43" i="3" s="1"/>
  <c r="L43" i="3" s="1"/>
  <c r="P43" i="3" s="1"/>
  <c r="J37" i="3"/>
  <c r="K37" i="3" s="1"/>
  <c r="L37" i="3" s="1"/>
  <c r="P37" i="3" s="1"/>
  <c r="J29" i="3"/>
  <c r="K29" i="3" s="1"/>
  <c r="L29" i="3" s="1"/>
  <c r="P29" i="3" s="1"/>
  <c r="J23" i="3"/>
  <c r="K23" i="3" s="1"/>
  <c r="L23" i="3" s="1"/>
  <c r="P23" i="3" s="1"/>
  <c r="J11" i="3"/>
  <c r="K11" i="3" s="1"/>
  <c r="L11" i="3" s="1"/>
  <c r="P11" i="3" s="1"/>
  <c r="J129" i="3"/>
  <c r="K129" i="3" s="1"/>
  <c r="L129" i="3" s="1"/>
  <c r="P129" i="3" s="1"/>
  <c r="J123" i="3"/>
  <c r="K123" i="3" s="1"/>
  <c r="L123" i="3" s="1"/>
  <c r="P123" i="3" s="1"/>
  <c r="J117" i="3"/>
  <c r="K117" i="3" s="1"/>
  <c r="L117" i="3" s="1"/>
  <c r="P117" i="3" s="1"/>
  <c r="J111" i="3"/>
  <c r="K111" i="3" s="1"/>
  <c r="L111" i="3" s="1"/>
  <c r="P111" i="3" s="1"/>
  <c r="J105" i="3"/>
  <c r="K105" i="3" s="1"/>
  <c r="L105" i="3" s="1"/>
  <c r="P105" i="3" s="1"/>
  <c r="J97" i="3"/>
  <c r="K97" i="3" s="1"/>
  <c r="L97" i="3" s="1"/>
  <c r="P97" i="3" s="1"/>
  <c r="J91" i="3"/>
  <c r="K91" i="3" s="1"/>
  <c r="L91" i="3" s="1"/>
  <c r="P91" i="3" s="1"/>
  <c r="J85" i="3"/>
  <c r="K85" i="3" s="1"/>
  <c r="L85" i="3" s="1"/>
  <c r="P85" i="3" s="1"/>
  <c r="J79" i="3"/>
  <c r="K79" i="3" s="1"/>
  <c r="L79" i="3" s="1"/>
  <c r="P79" i="3" s="1"/>
  <c r="J73" i="3"/>
  <c r="K73" i="3" s="1"/>
  <c r="L73" i="3" s="1"/>
  <c r="P73" i="3" s="1"/>
  <c r="J65" i="3"/>
  <c r="K65" i="3" s="1"/>
  <c r="L65" i="3" s="1"/>
  <c r="P65" i="3" s="1"/>
  <c r="J59" i="3"/>
  <c r="K59" i="3" s="1"/>
  <c r="L59" i="3" s="1"/>
  <c r="P59" i="3" s="1"/>
  <c r="J53" i="3"/>
  <c r="K53" i="3" s="1"/>
  <c r="L53" i="3" s="1"/>
  <c r="P53" i="3" s="1"/>
  <c r="J47" i="3"/>
  <c r="K47" i="3" s="1"/>
  <c r="L47" i="3" s="1"/>
  <c r="P47" i="3" s="1"/>
  <c r="J39" i="3"/>
  <c r="K39" i="3" s="1"/>
  <c r="L39" i="3" s="1"/>
  <c r="P39" i="3" s="1"/>
  <c r="J33" i="3"/>
  <c r="K33" i="3" s="1"/>
  <c r="L33" i="3" s="1"/>
  <c r="P33" i="3" s="1"/>
  <c r="J27" i="3"/>
  <c r="K27" i="3" s="1"/>
  <c r="L27" i="3" s="1"/>
  <c r="P27" i="3" s="1"/>
  <c r="J19" i="3"/>
  <c r="K19" i="3" s="1"/>
  <c r="L19" i="3" s="1"/>
  <c r="P19" i="3" s="1"/>
  <c r="J9" i="3"/>
  <c r="K9" i="3" s="1"/>
  <c r="L9" i="3" s="1"/>
  <c r="P9" i="3" s="1"/>
  <c r="J7" i="3"/>
  <c r="K7" i="3" s="1"/>
  <c r="L7" i="3" s="1"/>
  <c r="P7" i="3" s="1"/>
  <c r="J131" i="3"/>
  <c r="K131" i="3" s="1"/>
  <c r="L131" i="3" s="1"/>
  <c r="P131" i="3" s="1"/>
  <c r="J125" i="3"/>
  <c r="K125" i="3" s="1"/>
  <c r="L125" i="3" s="1"/>
  <c r="P125" i="3" s="1"/>
  <c r="J119" i="3"/>
  <c r="K119" i="3" s="1"/>
  <c r="L119" i="3" s="1"/>
  <c r="P119" i="3" s="1"/>
  <c r="J113" i="3"/>
  <c r="K113" i="3" s="1"/>
  <c r="L113" i="3" s="1"/>
  <c r="P113" i="3" s="1"/>
  <c r="J109" i="3"/>
  <c r="K109" i="3" s="1"/>
  <c r="L109" i="3" s="1"/>
  <c r="P109" i="3" s="1"/>
  <c r="J103" i="3"/>
  <c r="K103" i="3" s="1"/>
  <c r="L103" i="3" s="1"/>
  <c r="P103" i="3" s="1"/>
  <c r="J99" i="3"/>
  <c r="K99" i="3" s="1"/>
  <c r="L99" i="3" s="1"/>
  <c r="P99" i="3" s="1"/>
  <c r="J93" i="3"/>
  <c r="K93" i="3" s="1"/>
  <c r="L93" i="3" s="1"/>
  <c r="P93" i="3" s="1"/>
  <c r="J87" i="3"/>
  <c r="K87" i="3" s="1"/>
  <c r="L87" i="3" s="1"/>
  <c r="P87" i="3" s="1"/>
  <c r="J81" i="3"/>
  <c r="K81" i="3" s="1"/>
  <c r="L81" i="3" s="1"/>
  <c r="P81" i="3" s="1"/>
  <c r="J75" i="3"/>
  <c r="K75" i="3" s="1"/>
  <c r="L75" i="3" s="1"/>
  <c r="P75" i="3" s="1"/>
  <c r="J71" i="3"/>
  <c r="K71" i="3" s="1"/>
  <c r="L71" i="3" s="1"/>
  <c r="P71" i="3" s="1"/>
  <c r="J67" i="3"/>
  <c r="K67" i="3" s="1"/>
  <c r="L67" i="3" s="1"/>
  <c r="P67" i="3" s="1"/>
  <c r="J61" i="3"/>
  <c r="K61" i="3" s="1"/>
  <c r="L61" i="3" s="1"/>
  <c r="P61" i="3" s="1"/>
  <c r="J55" i="3"/>
  <c r="K55" i="3" s="1"/>
  <c r="L55" i="3" s="1"/>
  <c r="P55" i="3" s="1"/>
  <c r="J51" i="3"/>
  <c r="K51" i="3" s="1"/>
  <c r="L51" i="3" s="1"/>
  <c r="P51" i="3" s="1"/>
  <c r="J45" i="3"/>
  <c r="K45" i="3" s="1"/>
  <c r="L45" i="3" s="1"/>
  <c r="P45" i="3" s="1"/>
  <c r="J41" i="3"/>
  <c r="K41" i="3" s="1"/>
  <c r="L41" i="3" s="1"/>
  <c r="P41" i="3" s="1"/>
  <c r="J35" i="3"/>
  <c r="K35" i="3" s="1"/>
  <c r="L35" i="3" s="1"/>
  <c r="P35" i="3" s="1"/>
  <c r="J31" i="3"/>
  <c r="K31" i="3" s="1"/>
  <c r="L31" i="3" s="1"/>
  <c r="P31" i="3" s="1"/>
  <c r="J25" i="3"/>
  <c r="K25" i="3" s="1"/>
  <c r="L25" i="3" s="1"/>
  <c r="P25" i="3" s="1"/>
  <c r="J21" i="3"/>
  <c r="K21" i="3" s="1"/>
  <c r="L21" i="3" s="1"/>
  <c r="P21" i="3" s="1"/>
  <c r="J17" i="3"/>
  <c r="K17" i="3" s="1"/>
  <c r="L17" i="3" s="1"/>
  <c r="P17" i="3" s="1"/>
  <c r="J15" i="3"/>
  <c r="K15" i="3" s="1"/>
  <c r="L15" i="3" s="1"/>
  <c r="P15" i="3" s="1"/>
  <c r="J13" i="3"/>
  <c r="K13" i="3" s="1"/>
  <c r="L13" i="3" s="1"/>
  <c r="P13" i="3" s="1"/>
  <c r="J5" i="3"/>
  <c r="K5" i="3" s="1"/>
  <c r="L5" i="3" s="1"/>
  <c r="P5" i="3" s="1"/>
  <c r="J134" i="3"/>
  <c r="K134" i="3" s="1"/>
  <c r="L134" i="3" s="1"/>
  <c r="P134" i="3" s="1"/>
  <c r="J132" i="3"/>
  <c r="K132" i="3" s="1"/>
  <c r="L132" i="3" s="1"/>
  <c r="P132" i="3" s="1"/>
  <c r="J130" i="3"/>
  <c r="K130" i="3" s="1"/>
  <c r="L130" i="3" s="1"/>
  <c r="P130" i="3" s="1"/>
  <c r="J128" i="3"/>
  <c r="K128" i="3" s="1"/>
  <c r="L128" i="3" s="1"/>
  <c r="P128" i="3" s="1"/>
  <c r="J126" i="3"/>
  <c r="K126" i="3" s="1"/>
  <c r="L126" i="3" s="1"/>
  <c r="P126" i="3" s="1"/>
  <c r="J124" i="3"/>
  <c r="K124" i="3" s="1"/>
  <c r="L124" i="3" s="1"/>
  <c r="P124" i="3" s="1"/>
  <c r="J122" i="3"/>
  <c r="K122" i="3" s="1"/>
  <c r="L122" i="3" s="1"/>
  <c r="P122" i="3" s="1"/>
  <c r="J120" i="3"/>
  <c r="K120" i="3" s="1"/>
  <c r="L120" i="3" s="1"/>
  <c r="P120" i="3" s="1"/>
  <c r="J118" i="3"/>
  <c r="K118" i="3" s="1"/>
  <c r="L118" i="3" s="1"/>
  <c r="P118" i="3" s="1"/>
  <c r="J116" i="3"/>
  <c r="K116" i="3" s="1"/>
  <c r="L116" i="3" s="1"/>
  <c r="P116" i="3" s="1"/>
  <c r="J114" i="3"/>
  <c r="K114" i="3" s="1"/>
  <c r="L114" i="3" s="1"/>
  <c r="P114" i="3" s="1"/>
  <c r="J112" i="3"/>
  <c r="K112" i="3" s="1"/>
  <c r="L112" i="3" s="1"/>
  <c r="P112" i="3" s="1"/>
  <c r="J110" i="3"/>
  <c r="K110" i="3" s="1"/>
  <c r="L110" i="3" s="1"/>
  <c r="P110" i="3" s="1"/>
  <c r="J108" i="3"/>
  <c r="K108" i="3" s="1"/>
  <c r="L108" i="3" s="1"/>
  <c r="P108" i="3" s="1"/>
  <c r="J106" i="3"/>
  <c r="K106" i="3" s="1"/>
  <c r="L106" i="3" s="1"/>
  <c r="P106" i="3" s="1"/>
  <c r="J104" i="3"/>
  <c r="K104" i="3" s="1"/>
  <c r="L104" i="3" s="1"/>
  <c r="P104" i="3" s="1"/>
  <c r="J102" i="3"/>
  <c r="K102" i="3" s="1"/>
  <c r="L102" i="3" s="1"/>
  <c r="P102" i="3" s="1"/>
  <c r="J100" i="3"/>
  <c r="K100" i="3" s="1"/>
  <c r="L100" i="3" s="1"/>
  <c r="P100" i="3" s="1"/>
  <c r="J98" i="3"/>
  <c r="K98" i="3" s="1"/>
  <c r="L98" i="3" s="1"/>
  <c r="P98" i="3" s="1"/>
  <c r="J96" i="3"/>
  <c r="K96" i="3" s="1"/>
  <c r="L96" i="3" s="1"/>
  <c r="P96" i="3" s="1"/>
  <c r="J94" i="3"/>
  <c r="K94" i="3" s="1"/>
  <c r="L94" i="3" s="1"/>
  <c r="P94" i="3" s="1"/>
  <c r="J92" i="3"/>
  <c r="K92" i="3" s="1"/>
  <c r="L92" i="3" s="1"/>
  <c r="P92" i="3" s="1"/>
  <c r="J90" i="3"/>
  <c r="K90" i="3" s="1"/>
  <c r="L90" i="3" s="1"/>
  <c r="P90" i="3" s="1"/>
  <c r="J88" i="3"/>
  <c r="K88" i="3" s="1"/>
  <c r="L88" i="3" s="1"/>
  <c r="P88" i="3" s="1"/>
  <c r="J86" i="3"/>
  <c r="K86" i="3" s="1"/>
  <c r="L86" i="3" s="1"/>
  <c r="P86" i="3" s="1"/>
  <c r="J84" i="3"/>
  <c r="K84" i="3" s="1"/>
  <c r="L84" i="3" s="1"/>
  <c r="P84" i="3" s="1"/>
  <c r="J82" i="3"/>
  <c r="K82" i="3" s="1"/>
  <c r="L82" i="3" s="1"/>
  <c r="P82" i="3" s="1"/>
  <c r="J80" i="3"/>
  <c r="K80" i="3" s="1"/>
  <c r="L80" i="3" s="1"/>
  <c r="P80" i="3" s="1"/>
  <c r="J78" i="3"/>
  <c r="K78" i="3" s="1"/>
  <c r="L78" i="3" s="1"/>
  <c r="P78" i="3" s="1"/>
  <c r="J76" i="3"/>
  <c r="K76" i="3" s="1"/>
  <c r="L76" i="3" s="1"/>
  <c r="P76" i="3" s="1"/>
  <c r="J74" i="3"/>
  <c r="K74" i="3" s="1"/>
  <c r="L74" i="3" s="1"/>
  <c r="P74" i="3" s="1"/>
  <c r="J72" i="3"/>
  <c r="K72" i="3" s="1"/>
  <c r="L72" i="3" s="1"/>
  <c r="P72" i="3" s="1"/>
  <c r="J70" i="3"/>
  <c r="K70" i="3" s="1"/>
  <c r="L70" i="3" s="1"/>
  <c r="P70" i="3" s="1"/>
  <c r="J68" i="3"/>
  <c r="K68" i="3" s="1"/>
  <c r="L68" i="3" s="1"/>
  <c r="P68" i="3" s="1"/>
  <c r="J66" i="3"/>
  <c r="K66" i="3" s="1"/>
  <c r="L66" i="3" s="1"/>
  <c r="P66" i="3" s="1"/>
  <c r="J64" i="3"/>
  <c r="K64" i="3" s="1"/>
  <c r="L64" i="3" s="1"/>
  <c r="P64" i="3" s="1"/>
  <c r="J62" i="3"/>
  <c r="K62" i="3" s="1"/>
  <c r="L62" i="3" s="1"/>
  <c r="P62" i="3" s="1"/>
  <c r="J60" i="3"/>
  <c r="K60" i="3" s="1"/>
  <c r="L60" i="3" s="1"/>
  <c r="P60" i="3" s="1"/>
  <c r="J58" i="3"/>
  <c r="K58" i="3" s="1"/>
  <c r="L58" i="3" s="1"/>
  <c r="P58" i="3" s="1"/>
  <c r="J56" i="3"/>
  <c r="K56" i="3" s="1"/>
  <c r="L56" i="3" s="1"/>
  <c r="P56" i="3" s="1"/>
  <c r="J54" i="3"/>
  <c r="K54" i="3" s="1"/>
  <c r="L54" i="3" s="1"/>
  <c r="P54" i="3" s="1"/>
  <c r="J52" i="3"/>
  <c r="K52" i="3" s="1"/>
  <c r="L52" i="3" s="1"/>
  <c r="P52" i="3" s="1"/>
  <c r="J50" i="3"/>
  <c r="K50" i="3" s="1"/>
  <c r="L50" i="3" s="1"/>
  <c r="P50" i="3" s="1"/>
  <c r="J48" i="3"/>
  <c r="K48" i="3" s="1"/>
  <c r="L48" i="3" s="1"/>
  <c r="P48" i="3" s="1"/>
  <c r="J46" i="3"/>
  <c r="K46" i="3" s="1"/>
  <c r="L46" i="3" s="1"/>
  <c r="P46" i="3" s="1"/>
  <c r="J44" i="3"/>
  <c r="K44" i="3" s="1"/>
  <c r="L44" i="3" s="1"/>
  <c r="P44" i="3" s="1"/>
  <c r="J42" i="3"/>
  <c r="K42" i="3" s="1"/>
  <c r="L42" i="3" s="1"/>
  <c r="P42" i="3" s="1"/>
  <c r="J40" i="3"/>
  <c r="K40" i="3" s="1"/>
  <c r="L40" i="3" s="1"/>
  <c r="P40" i="3" s="1"/>
  <c r="J38" i="3"/>
  <c r="K38" i="3" s="1"/>
  <c r="L38" i="3" s="1"/>
  <c r="P38" i="3" s="1"/>
  <c r="J36" i="3"/>
  <c r="K36" i="3" s="1"/>
  <c r="L36" i="3" s="1"/>
  <c r="P36" i="3" s="1"/>
  <c r="J34" i="3"/>
  <c r="K34" i="3" s="1"/>
  <c r="L34" i="3" s="1"/>
  <c r="P34" i="3" s="1"/>
  <c r="J32" i="3"/>
  <c r="K32" i="3" s="1"/>
  <c r="L32" i="3" s="1"/>
  <c r="P32" i="3" s="1"/>
  <c r="J30" i="3"/>
  <c r="K30" i="3" s="1"/>
  <c r="L30" i="3" s="1"/>
  <c r="P30" i="3" s="1"/>
  <c r="J28" i="3"/>
  <c r="K28" i="3" s="1"/>
  <c r="L28" i="3" s="1"/>
  <c r="P28" i="3" s="1"/>
  <c r="J26" i="3"/>
  <c r="K26" i="3" s="1"/>
  <c r="L26" i="3" s="1"/>
  <c r="P26" i="3" s="1"/>
  <c r="J24" i="3"/>
  <c r="K24" i="3" s="1"/>
  <c r="L24" i="3" s="1"/>
  <c r="P24" i="3" s="1"/>
  <c r="J22" i="3"/>
  <c r="K22" i="3" s="1"/>
  <c r="L22" i="3" s="1"/>
  <c r="P22" i="3" s="1"/>
  <c r="J20" i="3"/>
  <c r="K20" i="3" s="1"/>
  <c r="L20" i="3" s="1"/>
  <c r="P20" i="3" s="1"/>
  <c r="J18" i="3"/>
  <c r="K18" i="3" s="1"/>
  <c r="L18" i="3" s="1"/>
  <c r="P18" i="3" s="1"/>
  <c r="J16" i="3"/>
  <c r="K16" i="3" s="1"/>
  <c r="L16" i="3" s="1"/>
  <c r="P16" i="3" s="1"/>
  <c r="J14" i="3"/>
  <c r="K14" i="3" s="1"/>
  <c r="L14" i="3" s="1"/>
  <c r="P14" i="3" s="1"/>
  <c r="J12" i="3"/>
  <c r="K12" i="3" s="1"/>
  <c r="L12" i="3" s="1"/>
  <c r="P12" i="3" s="1"/>
  <c r="J10" i="3"/>
  <c r="K10" i="3" s="1"/>
  <c r="L10" i="3" s="1"/>
  <c r="P10" i="3" s="1"/>
  <c r="J8" i="3"/>
  <c r="K8" i="3" s="1"/>
  <c r="L8" i="3" s="1"/>
  <c r="P8" i="3" s="1"/>
  <c r="J6" i="3"/>
  <c r="K6" i="3" s="1"/>
  <c r="L6" i="3" s="1"/>
  <c r="P6" i="3" s="1"/>
  <c r="J4" i="3"/>
  <c r="K4" i="3" s="1"/>
  <c r="L4" i="3" s="1"/>
  <c r="P4" i="3" s="1"/>
  <c r="X4" i="3"/>
  <c r="W4" i="3"/>
  <c r="Y4" i="3"/>
  <c r="X5" i="3"/>
  <c r="W5" i="3"/>
  <c r="Y5" i="3"/>
  <c r="X6" i="3"/>
  <c r="W6" i="3"/>
  <c r="Y6" i="3"/>
  <c r="X7" i="3"/>
  <c r="W7" i="3"/>
  <c r="Y7" i="3"/>
  <c r="X8" i="3"/>
  <c r="W8" i="3"/>
  <c r="Y8" i="3"/>
  <c r="X9" i="3"/>
  <c r="W9" i="3"/>
  <c r="Y9" i="3"/>
  <c r="X10" i="3"/>
  <c r="W10" i="3"/>
  <c r="Y10" i="3"/>
  <c r="X11" i="3"/>
  <c r="W11" i="3"/>
  <c r="Y11" i="3"/>
  <c r="X12" i="3"/>
  <c r="W12" i="3"/>
  <c r="Y12" i="3"/>
  <c r="X13" i="3"/>
  <c r="W13" i="3"/>
  <c r="Y13" i="3"/>
  <c r="X14" i="3"/>
  <c r="W14" i="3"/>
  <c r="Y14" i="3"/>
  <c r="X15" i="3"/>
  <c r="W15" i="3"/>
  <c r="Y15" i="3"/>
  <c r="X16" i="3"/>
  <c r="W16" i="3"/>
  <c r="Y16" i="3"/>
  <c r="X17" i="3"/>
  <c r="W17" i="3"/>
  <c r="Y17" i="3"/>
  <c r="X18" i="3"/>
  <c r="W18" i="3"/>
  <c r="Y18" i="3"/>
  <c r="X19" i="3"/>
  <c r="W19" i="3"/>
  <c r="Y19" i="3"/>
  <c r="X20" i="3"/>
  <c r="W20" i="3"/>
  <c r="Y20" i="3"/>
  <c r="X21" i="3"/>
  <c r="W21" i="3"/>
  <c r="Y21" i="3"/>
  <c r="X22" i="3"/>
  <c r="W22" i="3"/>
  <c r="Y22" i="3"/>
  <c r="X23" i="3"/>
  <c r="W23" i="3"/>
  <c r="Y23" i="3"/>
  <c r="X24" i="3"/>
  <c r="W24" i="3"/>
  <c r="Y24" i="3"/>
  <c r="X25" i="3"/>
  <c r="W25" i="3"/>
  <c r="Y25" i="3"/>
  <c r="X26" i="3"/>
  <c r="W26" i="3"/>
  <c r="Y26" i="3"/>
  <c r="X27" i="3"/>
  <c r="W27" i="3"/>
  <c r="Y27" i="3"/>
  <c r="X28" i="3"/>
  <c r="W28" i="3"/>
  <c r="Y28" i="3"/>
  <c r="X29" i="3"/>
  <c r="W29" i="3"/>
  <c r="Y29" i="3"/>
  <c r="X30" i="3"/>
  <c r="W30" i="3"/>
  <c r="Y30" i="3"/>
  <c r="X31" i="3"/>
  <c r="W31" i="3"/>
  <c r="Y31" i="3"/>
  <c r="X32" i="3"/>
  <c r="W32" i="3"/>
  <c r="Y32" i="3"/>
  <c r="X33" i="3"/>
  <c r="W33" i="3"/>
  <c r="Y33" i="3"/>
  <c r="X34" i="3"/>
  <c r="W34" i="3"/>
  <c r="Y34" i="3"/>
  <c r="X35" i="3"/>
  <c r="W35" i="3"/>
  <c r="Y35" i="3"/>
  <c r="X36" i="3"/>
  <c r="W36" i="3"/>
  <c r="Y36" i="3"/>
  <c r="X37" i="3"/>
  <c r="W37" i="3"/>
  <c r="Y37" i="3"/>
  <c r="X38" i="3"/>
  <c r="W38" i="3"/>
  <c r="Y38" i="3"/>
  <c r="X39" i="3"/>
  <c r="W39" i="3"/>
  <c r="Y39" i="3"/>
  <c r="X40" i="3"/>
  <c r="W40" i="3"/>
  <c r="Y40" i="3"/>
  <c r="X41" i="3"/>
  <c r="W41" i="3"/>
  <c r="Y41" i="3"/>
  <c r="X42" i="3"/>
  <c r="W42" i="3"/>
  <c r="Y42" i="3"/>
  <c r="X43" i="3"/>
  <c r="W43" i="3"/>
  <c r="Y43" i="3"/>
  <c r="X44" i="3"/>
  <c r="W44" i="3"/>
  <c r="Y44" i="3"/>
  <c r="X45" i="3"/>
  <c r="W45" i="3"/>
  <c r="Y45" i="3"/>
  <c r="X46" i="3"/>
  <c r="W46" i="3"/>
  <c r="Y46" i="3"/>
  <c r="X47" i="3"/>
  <c r="W47" i="3"/>
  <c r="Y47" i="3"/>
  <c r="X48" i="3"/>
  <c r="W48" i="3"/>
  <c r="Y48" i="3"/>
  <c r="X49" i="3"/>
  <c r="W49" i="3"/>
  <c r="Y49" i="3"/>
  <c r="X50" i="3"/>
  <c r="W50" i="3"/>
  <c r="Y50" i="3"/>
  <c r="X51" i="3"/>
  <c r="W51" i="3"/>
  <c r="Y51" i="3"/>
  <c r="X52" i="3"/>
  <c r="W52" i="3"/>
  <c r="Y52" i="3"/>
  <c r="X53" i="3"/>
  <c r="W53" i="3"/>
  <c r="Y53" i="3"/>
  <c r="X54" i="3"/>
  <c r="W54" i="3"/>
  <c r="Y54" i="3"/>
  <c r="X55" i="3"/>
  <c r="W55" i="3"/>
  <c r="Y55" i="3"/>
  <c r="X56" i="3"/>
  <c r="W56" i="3"/>
  <c r="Y56" i="3"/>
  <c r="X57" i="3"/>
  <c r="W57" i="3"/>
  <c r="Y57" i="3"/>
  <c r="X58" i="3"/>
  <c r="W58" i="3"/>
  <c r="Y58" i="3"/>
  <c r="X59" i="3"/>
  <c r="W59" i="3"/>
  <c r="Y59" i="3"/>
  <c r="X60" i="3"/>
  <c r="W60" i="3"/>
  <c r="Y60" i="3"/>
  <c r="X61" i="3"/>
  <c r="W61" i="3"/>
  <c r="Y61" i="3"/>
  <c r="X62" i="3"/>
  <c r="W62" i="3"/>
  <c r="Y62" i="3"/>
  <c r="X63" i="3"/>
  <c r="W63" i="3"/>
  <c r="Y63" i="3"/>
  <c r="X64" i="3"/>
  <c r="W64" i="3"/>
  <c r="Y64" i="3"/>
  <c r="X65" i="3"/>
  <c r="W65" i="3"/>
  <c r="Y65" i="3"/>
  <c r="X66" i="3"/>
  <c r="W66" i="3"/>
  <c r="Y66" i="3"/>
  <c r="X67" i="3"/>
  <c r="W67" i="3"/>
  <c r="Y67" i="3"/>
  <c r="X68" i="3"/>
  <c r="W68" i="3"/>
  <c r="Y68" i="3"/>
  <c r="X69" i="3"/>
  <c r="W69" i="3"/>
  <c r="Y69" i="3"/>
  <c r="X70" i="3"/>
  <c r="W70" i="3"/>
  <c r="Y70" i="3"/>
  <c r="X71" i="3"/>
  <c r="W71" i="3"/>
  <c r="Y71" i="3"/>
  <c r="X72" i="3"/>
  <c r="W72" i="3"/>
  <c r="Y72" i="3"/>
  <c r="X73" i="3"/>
  <c r="W73" i="3"/>
  <c r="Y73" i="3"/>
  <c r="X74" i="3"/>
  <c r="W74" i="3"/>
  <c r="Y74" i="3"/>
  <c r="X75" i="3"/>
  <c r="W75" i="3"/>
  <c r="Y75" i="3"/>
  <c r="X76" i="3"/>
  <c r="W76" i="3"/>
  <c r="Y76" i="3"/>
  <c r="X77" i="3"/>
  <c r="W77" i="3"/>
  <c r="AD77" i="3" s="1"/>
  <c r="Y77" i="3"/>
  <c r="X78" i="3"/>
  <c r="W78" i="3"/>
  <c r="Y78" i="3"/>
  <c r="X79" i="3"/>
  <c r="W79" i="3"/>
  <c r="Y79" i="3"/>
  <c r="X80" i="3"/>
  <c r="W80" i="3"/>
  <c r="Y80" i="3"/>
  <c r="X81" i="3"/>
  <c r="W81" i="3"/>
  <c r="Y81" i="3"/>
  <c r="X82" i="3"/>
  <c r="W82" i="3"/>
  <c r="Y82" i="3"/>
  <c r="X83" i="3"/>
  <c r="W83" i="3"/>
  <c r="Y83" i="3"/>
  <c r="X84" i="3"/>
  <c r="W84" i="3"/>
  <c r="Y84" i="3"/>
  <c r="X85" i="3"/>
  <c r="W85" i="3"/>
  <c r="AD85" i="3" s="1"/>
  <c r="Y85" i="3"/>
  <c r="X86" i="3"/>
  <c r="W86" i="3"/>
  <c r="Y86" i="3"/>
  <c r="X87" i="3"/>
  <c r="W87" i="3"/>
  <c r="Y87" i="3"/>
  <c r="X88" i="3"/>
  <c r="W88" i="3"/>
  <c r="Y88" i="3"/>
  <c r="X89" i="3"/>
  <c r="W89" i="3"/>
  <c r="Y89" i="3"/>
  <c r="X90" i="3"/>
  <c r="W90" i="3"/>
  <c r="Y90" i="3"/>
  <c r="X91" i="3"/>
  <c r="W91" i="3"/>
  <c r="Y91" i="3"/>
  <c r="X92" i="3"/>
  <c r="W92" i="3"/>
  <c r="Y92" i="3"/>
  <c r="X93" i="3"/>
  <c r="W93" i="3"/>
  <c r="AD93" i="3" s="1"/>
  <c r="Y93" i="3"/>
  <c r="X94" i="3"/>
  <c r="W94" i="3"/>
  <c r="Y94" i="3"/>
  <c r="X95" i="3"/>
  <c r="W95" i="3"/>
  <c r="Y95" i="3"/>
  <c r="X96" i="3"/>
  <c r="W96" i="3"/>
  <c r="Y96" i="3"/>
  <c r="X97" i="3"/>
  <c r="W97" i="3"/>
  <c r="Y97" i="3"/>
  <c r="X98" i="3"/>
  <c r="W98" i="3"/>
  <c r="Y98" i="3"/>
  <c r="X99" i="3"/>
  <c r="W99" i="3"/>
  <c r="Y99" i="3"/>
  <c r="X100" i="3"/>
  <c r="W100" i="3"/>
  <c r="Y100" i="3"/>
  <c r="X101" i="3"/>
  <c r="W101" i="3"/>
  <c r="AD101" i="3" s="1"/>
  <c r="Y101" i="3"/>
  <c r="X102" i="3"/>
  <c r="W102" i="3"/>
  <c r="Y102" i="3"/>
  <c r="X103" i="3"/>
  <c r="W103" i="3"/>
  <c r="Y103" i="3"/>
  <c r="X104" i="3"/>
  <c r="W104" i="3"/>
  <c r="Y104" i="3"/>
  <c r="X105" i="3"/>
  <c r="W105" i="3"/>
  <c r="Y105" i="3"/>
  <c r="X106" i="3"/>
  <c r="W106" i="3"/>
  <c r="Y106" i="3"/>
  <c r="X107" i="3"/>
  <c r="W107" i="3"/>
  <c r="Y107" i="3"/>
  <c r="X108" i="3"/>
  <c r="W108" i="3"/>
  <c r="Y108" i="3"/>
  <c r="X109" i="3"/>
  <c r="W109" i="3"/>
  <c r="AD109" i="3" s="1"/>
  <c r="Y109" i="3"/>
  <c r="X110" i="3"/>
  <c r="W110" i="3"/>
  <c r="Y110" i="3"/>
  <c r="X111" i="3"/>
  <c r="W111" i="3"/>
  <c r="Y111" i="3"/>
  <c r="X112" i="3"/>
  <c r="W112" i="3"/>
  <c r="Y112" i="3"/>
  <c r="X113" i="3"/>
  <c r="W113" i="3"/>
  <c r="Y113" i="3"/>
  <c r="X114" i="3"/>
  <c r="W114" i="3"/>
  <c r="Y114" i="3"/>
  <c r="X115" i="3"/>
  <c r="W115" i="3"/>
  <c r="Y115" i="3"/>
  <c r="X116" i="3"/>
  <c r="W116" i="3"/>
  <c r="Y116" i="3"/>
  <c r="X117" i="3"/>
  <c r="W117" i="3"/>
  <c r="AD117" i="3" s="1"/>
  <c r="Y117" i="3"/>
  <c r="X118" i="3"/>
  <c r="W118" i="3"/>
  <c r="Y118" i="3"/>
  <c r="X119" i="3"/>
  <c r="W119" i="3"/>
  <c r="Y119" i="3"/>
  <c r="X120" i="3"/>
  <c r="W120" i="3"/>
  <c r="Y120" i="3"/>
  <c r="X121" i="3"/>
  <c r="W121" i="3"/>
  <c r="Y121" i="3"/>
  <c r="X122" i="3"/>
  <c r="W122" i="3"/>
  <c r="Y122" i="3"/>
  <c r="X123" i="3"/>
  <c r="W123" i="3"/>
  <c r="Y123" i="3"/>
  <c r="X124" i="3"/>
  <c r="W124" i="3"/>
  <c r="Y124" i="3"/>
  <c r="X125" i="3"/>
  <c r="W125" i="3"/>
  <c r="AD125" i="3" s="1"/>
  <c r="Y125" i="3"/>
  <c r="X126" i="3"/>
  <c r="W126" i="3"/>
  <c r="Y126" i="3"/>
  <c r="X127" i="3"/>
  <c r="W127" i="3"/>
  <c r="Y127" i="3"/>
  <c r="X128" i="3"/>
  <c r="W128" i="3"/>
  <c r="Y128" i="3"/>
  <c r="X129" i="3"/>
  <c r="W129" i="3"/>
  <c r="Y129" i="3"/>
  <c r="X130" i="3"/>
  <c r="W130" i="3"/>
  <c r="Y130" i="3"/>
  <c r="X131" i="3"/>
  <c r="W131" i="3"/>
  <c r="Y131" i="3"/>
  <c r="X132" i="3"/>
  <c r="W132" i="3"/>
  <c r="Y132" i="3"/>
  <c r="X133" i="3"/>
  <c r="W133" i="3"/>
  <c r="AD133" i="3" s="1"/>
  <c r="Y133" i="3"/>
  <c r="X134" i="3"/>
  <c r="W134" i="3"/>
  <c r="Y134"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D69" i="3" l="1"/>
  <c r="AD131" i="3"/>
  <c r="AD123" i="3"/>
  <c r="AD115" i="3"/>
  <c r="AD107" i="3"/>
  <c r="AD99" i="3"/>
  <c r="AD91" i="3"/>
  <c r="AD83" i="3"/>
  <c r="AD75" i="3"/>
  <c r="AD67" i="3"/>
  <c r="AD59" i="3"/>
  <c r="AD51" i="3"/>
  <c r="AD43" i="3"/>
  <c r="AD35" i="3"/>
  <c r="AD27" i="3"/>
  <c r="AD19" i="3"/>
  <c r="AD11" i="3"/>
  <c r="AD132" i="3"/>
  <c r="AD124" i="3"/>
  <c r="AD116" i="3"/>
  <c r="AD108" i="3"/>
  <c r="AD100" i="3"/>
  <c r="AD92" i="3"/>
  <c r="AD84" i="3"/>
  <c r="AD61" i="3"/>
  <c r="AD53" i="3"/>
  <c r="AD45" i="3"/>
  <c r="AD37" i="3"/>
  <c r="AD29" i="3"/>
  <c r="AD21" i="3"/>
  <c r="AD13" i="3"/>
  <c r="AD5" i="3"/>
  <c r="AD76" i="3"/>
  <c r="AD134" i="3"/>
  <c r="AD126" i="3"/>
  <c r="AD118" i="3"/>
  <c r="AD110" i="3"/>
  <c r="AD102" i="3"/>
  <c r="AD94" i="3"/>
  <c r="AD86" i="3"/>
  <c r="AD78" i="3"/>
  <c r="AD70" i="3"/>
  <c r="AD62" i="3"/>
  <c r="AD54" i="3"/>
  <c r="AD46" i="3"/>
  <c r="AD38" i="3"/>
  <c r="AD30" i="3"/>
  <c r="AD22" i="3"/>
  <c r="AD14" i="3"/>
  <c r="AD6" i="3"/>
  <c r="AD128" i="3"/>
  <c r="AD120" i="3"/>
  <c r="AD112" i="3"/>
  <c r="AD104" i="3"/>
  <c r="AD96" i="3"/>
  <c r="AD88" i="3"/>
  <c r="AD80" i="3"/>
  <c r="AD72" i="3"/>
  <c r="AD64" i="3"/>
  <c r="AD56" i="3"/>
  <c r="AD48" i="3"/>
  <c r="AD40" i="3"/>
  <c r="AD32" i="3"/>
  <c r="AD24" i="3"/>
  <c r="AD16" i="3"/>
  <c r="AD8" i="3"/>
  <c r="AD130" i="3"/>
  <c r="AD122" i="3"/>
  <c r="AD114" i="3"/>
  <c r="AD106" i="3"/>
  <c r="AD98" i="3"/>
  <c r="AD90" i="3"/>
  <c r="AD82" i="3"/>
  <c r="AD74" i="3"/>
  <c r="AD66" i="3"/>
  <c r="AD58" i="3"/>
  <c r="AD50" i="3"/>
  <c r="AD42" i="3"/>
  <c r="AD34" i="3"/>
  <c r="AD26" i="3"/>
  <c r="AD18" i="3"/>
  <c r="AD10" i="3"/>
  <c r="AD127" i="3"/>
  <c r="AD119" i="3"/>
  <c r="AD111" i="3"/>
  <c r="AD103" i="3"/>
  <c r="AD95" i="3"/>
  <c r="AD87" i="3"/>
  <c r="AD79" i="3"/>
  <c r="AD71" i="3"/>
  <c r="AD63" i="3"/>
  <c r="AD55" i="3"/>
  <c r="AD47" i="3"/>
  <c r="AD39" i="3"/>
  <c r="AD31" i="3"/>
  <c r="AD23" i="3"/>
  <c r="AD15" i="3"/>
  <c r="AD7" i="3"/>
  <c r="AD68" i="3"/>
  <c r="AD60" i="3"/>
  <c r="AD52" i="3"/>
  <c r="AD44" i="3"/>
  <c r="AD36" i="3"/>
  <c r="AD28" i="3"/>
  <c r="AD20" i="3"/>
  <c r="AD12" i="3"/>
  <c r="AD4" i="3"/>
  <c r="AD129" i="3"/>
  <c r="AD121" i="3"/>
  <c r="AD113" i="3"/>
  <c r="AD105" i="3"/>
  <c r="AD97" i="3"/>
  <c r="AD89" i="3"/>
  <c r="AD81" i="3"/>
  <c r="AD73" i="3"/>
  <c r="AD65" i="3"/>
  <c r="AD57" i="3"/>
  <c r="AD49" i="3"/>
  <c r="AD41" i="3"/>
  <c r="AD33" i="3"/>
  <c r="AD25" i="3"/>
  <c r="AD17" i="3"/>
  <c r="AD9" i="3"/>
  <c r="P9" i="5"/>
  <c r="D98" i="3"/>
  <c r="D76" i="3"/>
  <c r="J4" i="75"/>
  <c r="L4" i="75" s="1"/>
  <c r="K4" i="75"/>
  <c r="V4" i="75"/>
  <c r="J5" i="75"/>
  <c r="L5" i="75" s="1"/>
  <c r="K5" i="75"/>
  <c r="V5" i="75"/>
  <c r="J6" i="75"/>
  <c r="L6" i="75" s="1"/>
  <c r="K6" i="75"/>
  <c r="V6" i="75"/>
  <c r="J7" i="75"/>
  <c r="L7" i="75" s="1"/>
  <c r="K7" i="75"/>
  <c r="V7" i="75"/>
  <c r="J8" i="75"/>
  <c r="L8" i="75" s="1"/>
  <c r="K8" i="75"/>
  <c r="V8" i="75"/>
  <c r="J9" i="75"/>
  <c r="L9" i="75" s="1"/>
  <c r="K9" i="75"/>
  <c r="V9" i="75"/>
  <c r="J10" i="75"/>
  <c r="L10" i="75" s="1"/>
  <c r="K10" i="75"/>
  <c r="V10" i="75"/>
  <c r="J11" i="75"/>
  <c r="L11" i="75" s="1"/>
  <c r="K11" i="75"/>
  <c r="V11" i="75"/>
  <c r="J12" i="75"/>
  <c r="L12" i="75" s="1"/>
  <c r="K12" i="75"/>
  <c r="V12" i="75"/>
  <c r="J13" i="75"/>
  <c r="L13" i="75" s="1"/>
  <c r="K13" i="75"/>
  <c r="V13" i="75"/>
  <c r="J14" i="75"/>
  <c r="L14" i="75" s="1"/>
  <c r="K14" i="75"/>
  <c r="V14" i="75"/>
  <c r="J15" i="75"/>
  <c r="L15" i="75" s="1"/>
  <c r="K15" i="75"/>
  <c r="V15" i="75"/>
  <c r="J16" i="75"/>
  <c r="L16" i="75" s="1"/>
  <c r="K16" i="75"/>
  <c r="V16" i="75"/>
  <c r="J17" i="75"/>
  <c r="L17" i="75" s="1"/>
  <c r="K17" i="75"/>
  <c r="V17" i="75"/>
  <c r="J18" i="75"/>
  <c r="L18" i="75" s="1"/>
  <c r="K18" i="75"/>
  <c r="V18" i="75"/>
  <c r="J19" i="75"/>
  <c r="L19" i="75" s="1"/>
  <c r="K19" i="75"/>
  <c r="V19" i="75"/>
  <c r="J20" i="75"/>
  <c r="L20" i="75" s="1"/>
  <c r="K20" i="75"/>
  <c r="V20" i="75"/>
  <c r="J21" i="75"/>
  <c r="L21" i="75" s="1"/>
  <c r="K21" i="75"/>
  <c r="V21" i="75"/>
  <c r="J22" i="75"/>
  <c r="L22" i="75" s="1"/>
  <c r="K22" i="75"/>
  <c r="V22" i="75"/>
  <c r="J23" i="75"/>
  <c r="L23" i="75" s="1"/>
  <c r="K23" i="75"/>
  <c r="V23" i="75"/>
  <c r="J24" i="75"/>
  <c r="L24" i="75" s="1"/>
  <c r="K24" i="75"/>
  <c r="V24" i="75"/>
  <c r="J25" i="75"/>
  <c r="L25" i="75" s="1"/>
  <c r="K25" i="75"/>
  <c r="V25" i="75"/>
  <c r="J26" i="75"/>
  <c r="L26" i="75" s="1"/>
  <c r="K26" i="75"/>
  <c r="V26" i="75"/>
  <c r="J27" i="75"/>
  <c r="L27" i="75" s="1"/>
  <c r="K27" i="75"/>
  <c r="V27" i="75"/>
  <c r="J28" i="75"/>
  <c r="L28" i="75" s="1"/>
  <c r="K28" i="75"/>
  <c r="V28" i="75"/>
  <c r="J29" i="75"/>
  <c r="L29" i="75" s="1"/>
  <c r="K29" i="75"/>
  <c r="V29" i="75"/>
  <c r="J30" i="75"/>
  <c r="L30" i="75" s="1"/>
  <c r="K30" i="75"/>
  <c r="V30" i="75"/>
  <c r="J31" i="75"/>
  <c r="L31" i="75" s="1"/>
  <c r="K31" i="75"/>
  <c r="V31" i="75"/>
  <c r="J32" i="75"/>
  <c r="L32" i="75" s="1"/>
  <c r="K32" i="75"/>
  <c r="V32" i="75"/>
  <c r="J33" i="75"/>
  <c r="L33" i="75" s="1"/>
  <c r="K33" i="75"/>
  <c r="V33" i="75"/>
  <c r="J34" i="75"/>
  <c r="L34" i="75" s="1"/>
  <c r="K34" i="75"/>
  <c r="V34" i="75"/>
  <c r="J35" i="75"/>
  <c r="L35" i="75" s="1"/>
  <c r="K35" i="75"/>
  <c r="V35" i="75"/>
  <c r="J36" i="75"/>
  <c r="L36" i="75" s="1"/>
  <c r="K36" i="75"/>
  <c r="V36" i="75"/>
  <c r="J37" i="75"/>
  <c r="L37" i="75" s="1"/>
  <c r="K37" i="75"/>
  <c r="V37" i="75"/>
  <c r="J38" i="75"/>
  <c r="L38" i="75" s="1"/>
  <c r="K38" i="75"/>
  <c r="V38" i="75"/>
  <c r="J39" i="75"/>
  <c r="L39" i="75" s="1"/>
  <c r="K39" i="75"/>
  <c r="V39" i="75"/>
  <c r="J40" i="75"/>
  <c r="L40" i="75" s="1"/>
  <c r="K40" i="75"/>
  <c r="V40" i="75"/>
  <c r="J41" i="75"/>
  <c r="L41" i="75" s="1"/>
  <c r="K41" i="75"/>
  <c r="V41" i="75"/>
  <c r="J42" i="75"/>
  <c r="L42" i="75" s="1"/>
  <c r="K42" i="75"/>
  <c r="V42" i="75"/>
  <c r="J43" i="75"/>
  <c r="L43" i="75" s="1"/>
  <c r="K43" i="75"/>
  <c r="V43" i="75"/>
  <c r="J44" i="75"/>
  <c r="L44" i="75" s="1"/>
  <c r="K44" i="75"/>
  <c r="V44" i="75"/>
  <c r="J45" i="75"/>
  <c r="L45" i="75" s="1"/>
  <c r="K45" i="75"/>
  <c r="V45" i="75"/>
  <c r="J46" i="75"/>
  <c r="L46" i="75" s="1"/>
  <c r="K46" i="75"/>
  <c r="V46" i="75"/>
  <c r="J47" i="75"/>
  <c r="L47" i="75" s="1"/>
  <c r="K47" i="75"/>
  <c r="V47" i="75"/>
  <c r="J48" i="75"/>
  <c r="L48" i="75" s="1"/>
  <c r="K48" i="75"/>
  <c r="V48" i="75"/>
  <c r="J49" i="75"/>
  <c r="L49" i="75" s="1"/>
  <c r="K49" i="75"/>
  <c r="V49" i="75"/>
  <c r="J50" i="75"/>
  <c r="L50" i="75" s="1"/>
  <c r="K50" i="75"/>
  <c r="V50" i="75"/>
  <c r="J51" i="75"/>
  <c r="L51" i="75" s="1"/>
  <c r="K51" i="75"/>
  <c r="V51" i="75"/>
  <c r="J52" i="75"/>
  <c r="L52" i="75" s="1"/>
  <c r="K52" i="75"/>
  <c r="V52" i="75"/>
  <c r="J53" i="75"/>
  <c r="L53" i="75" s="1"/>
  <c r="K53" i="75"/>
  <c r="V53" i="75"/>
  <c r="J54" i="75"/>
  <c r="L54" i="75" s="1"/>
  <c r="K54" i="75"/>
  <c r="V54" i="75"/>
  <c r="J55" i="75"/>
  <c r="L55" i="75" s="1"/>
  <c r="K55" i="75"/>
  <c r="V55" i="75"/>
  <c r="J56" i="75"/>
  <c r="L56" i="75" s="1"/>
  <c r="K56" i="75"/>
  <c r="V56" i="75"/>
  <c r="J57" i="75"/>
  <c r="L57" i="75" s="1"/>
  <c r="K57" i="75"/>
  <c r="V57" i="75"/>
  <c r="J58" i="75"/>
  <c r="L58" i="75" s="1"/>
  <c r="K58" i="75"/>
  <c r="V58" i="75"/>
  <c r="J59" i="75"/>
  <c r="L59" i="75" s="1"/>
  <c r="K59" i="75"/>
  <c r="V59" i="75"/>
  <c r="J60" i="75"/>
  <c r="L60" i="75" s="1"/>
  <c r="K60" i="75"/>
  <c r="V60" i="75"/>
  <c r="J61" i="75"/>
  <c r="L61" i="75" s="1"/>
  <c r="K61" i="75"/>
  <c r="V61" i="75"/>
  <c r="J62" i="75"/>
  <c r="L62" i="75" s="1"/>
  <c r="K62" i="75"/>
  <c r="V62" i="75"/>
  <c r="J63" i="75"/>
  <c r="L63" i="75" s="1"/>
  <c r="K63" i="75"/>
  <c r="V63" i="75"/>
  <c r="J64" i="75"/>
  <c r="L64" i="75" s="1"/>
  <c r="K64" i="75"/>
  <c r="V64" i="75"/>
  <c r="J65" i="75"/>
  <c r="L65" i="75" s="1"/>
  <c r="K65" i="75"/>
  <c r="V65" i="75"/>
  <c r="J66" i="75"/>
  <c r="L66" i="75" s="1"/>
  <c r="K66" i="75"/>
  <c r="V66" i="75"/>
  <c r="J67" i="75"/>
  <c r="L67" i="75" s="1"/>
  <c r="K67" i="75"/>
  <c r="V67" i="75"/>
  <c r="J68" i="75"/>
  <c r="L68" i="75" s="1"/>
  <c r="K68" i="75"/>
  <c r="V68" i="75"/>
  <c r="J69" i="75"/>
  <c r="L69" i="75" s="1"/>
  <c r="K69" i="75"/>
  <c r="V69" i="75"/>
  <c r="J70" i="75"/>
  <c r="L70" i="75" s="1"/>
  <c r="K70" i="75"/>
  <c r="V70" i="75"/>
  <c r="J71" i="75"/>
  <c r="L71" i="75" s="1"/>
  <c r="K71" i="75"/>
  <c r="V71" i="75"/>
  <c r="J72" i="75"/>
  <c r="L72" i="75" s="1"/>
  <c r="K72" i="75"/>
  <c r="V72" i="75"/>
  <c r="J73" i="75"/>
  <c r="L73" i="75" s="1"/>
  <c r="K73" i="75"/>
  <c r="V73" i="75"/>
  <c r="J74" i="75"/>
  <c r="L74" i="75" s="1"/>
  <c r="K74" i="75"/>
  <c r="V74" i="75"/>
  <c r="J75" i="75"/>
  <c r="L75" i="75" s="1"/>
  <c r="K75" i="75"/>
  <c r="V75" i="75"/>
  <c r="J76" i="75"/>
  <c r="L76" i="75" s="1"/>
  <c r="K76" i="75"/>
  <c r="V76" i="75"/>
  <c r="J77" i="75"/>
  <c r="L77" i="75" s="1"/>
  <c r="K77" i="75"/>
  <c r="V77" i="75"/>
  <c r="J78" i="75"/>
  <c r="L78" i="75" s="1"/>
  <c r="K78" i="75"/>
  <c r="V78" i="75"/>
  <c r="J79" i="75"/>
  <c r="L79" i="75" s="1"/>
  <c r="K79" i="75"/>
  <c r="V79" i="75"/>
  <c r="J80" i="75"/>
  <c r="L80" i="75" s="1"/>
  <c r="K80" i="75"/>
  <c r="V80" i="75"/>
  <c r="J81" i="75"/>
  <c r="L81" i="75" s="1"/>
  <c r="K81" i="75"/>
  <c r="V81" i="75"/>
  <c r="J82" i="75"/>
  <c r="L82" i="75" s="1"/>
  <c r="K82" i="75"/>
  <c r="V82" i="75"/>
  <c r="J83" i="75"/>
  <c r="L83" i="75" s="1"/>
  <c r="K83" i="75"/>
  <c r="V83" i="75"/>
  <c r="J84" i="75"/>
  <c r="L84" i="75" s="1"/>
  <c r="K84" i="75"/>
  <c r="V84" i="75"/>
  <c r="J85" i="75"/>
  <c r="L85" i="75" s="1"/>
  <c r="K85" i="75"/>
  <c r="V85" i="75"/>
  <c r="J86" i="75"/>
  <c r="L86" i="75" s="1"/>
  <c r="K86" i="75"/>
  <c r="V86" i="75"/>
  <c r="J87" i="75"/>
  <c r="L87" i="75" s="1"/>
  <c r="K87" i="75"/>
  <c r="V87" i="75"/>
  <c r="J88" i="75"/>
  <c r="L88" i="75" s="1"/>
  <c r="O88" i="75" s="1"/>
  <c r="R88" i="75" s="1"/>
  <c r="K88" i="75"/>
  <c r="V88" i="75"/>
  <c r="J89" i="75"/>
  <c r="L89" i="75" s="1"/>
  <c r="K89" i="75"/>
  <c r="V89" i="75"/>
  <c r="J90" i="75"/>
  <c r="L90" i="75" s="1"/>
  <c r="K90" i="75"/>
  <c r="V90" i="75"/>
  <c r="J91" i="75"/>
  <c r="L91" i="75" s="1"/>
  <c r="K91" i="75"/>
  <c r="V91" i="75"/>
  <c r="J92" i="75"/>
  <c r="L92" i="75" s="1"/>
  <c r="K92" i="75"/>
  <c r="V92" i="75"/>
  <c r="J93" i="75"/>
  <c r="L93" i="75" s="1"/>
  <c r="K93" i="75"/>
  <c r="V93" i="75"/>
  <c r="J94" i="75"/>
  <c r="L94" i="75" s="1"/>
  <c r="K94" i="75"/>
  <c r="V94" i="75"/>
  <c r="J95" i="75"/>
  <c r="L95" i="75" s="1"/>
  <c r="K95" i="75"/>
  <c r="V95" i="75"/>
  <c r="J96" i="75"/>
  <c r="L96" i="75" s="1"/>
  <c r="K96" i="75"/>
  <c r="V96" i="75"/>
  <c r="J97" i="75"/>
  <c r="L97" i="75" s="1"/>
  <c r="K97" i="75"/>
  <c r="V97" i="75"/>
  <c r="J98" i="75"/>
  <c r="L98" i="75" s="1"/>
  <c r="K98" i="75"/>
  <c r="V98" i="75"/>
  <c r="J99" i="75"/>
  <c r="L99" i="75" s="1"/>
  <c r="K99" i="75"/>
  <c r="V99" i="75"/>
  <c r="J100" i="75"/>
  <c r="L100" i="75" s="1"/>
  <c r="K100" i="75"/>
  <c r="V100" i="75"/>
  <c r="J101" i="75"/>
  <c r="L101" i="75" s="1"/>
  <c r="K101" i="75"/>
  <c r="V101" i="75"/>
  <c r="J102" i="75"/>
  <c r="L102" i="75" s="1"/>
  <c r="K102" i="75"/>
  <c r="V102" i="75"/>
  <c r="J103" i="75"/>
  <c r="L103" i="75" s="1"/>
  <c r="K103" i="75"/>
  <c r="V103" i="75"/>
  <c r="J104" i="75"/>
  <c r="L104" i="75" s="1"/>
  <c r="K104" i="75"/>
  <c r="V104" i="75"/>
  <c r="J105" i="75"/>
  <c r="L105" i="75" s="1"/>
  <c r="K105" i="75"/>
  <c r="V105" i="75"/>
  <c r="J106" i="75"/>
  <c r="L106" i="75" s="1"/>
  <c r="K106" i="75"/>
  <c r="V106" i="75"/>
  <c r="J107" i="75"/>
  <c r="L107" i="75" s="1"/>
  <c r="K107" i="75"/>
  <c r="V107" i="75"/>
  <c r="J108" i="75"/>
  <c r="L108" i="75" s="1"/>
  <c r="K108" i="75"/>
  <c r="V108" i="75"/>
  <c r="J109" i="75"/>
  <c r="L109" i="75" s="1"/>
  <c r="K109" i="75"/>
  <c r="V109" i="75"/>
  <c r="J110" i="75"/>
  <c r="L110" i="75" s="1"/>
  <c r="K110" i="75"/>
  <c r="V110" i="75"/>
  <c r="J111" i="75"/>
  <c r="L111" i="75" s="1"/>
  <c r="K111" i="75"/>
  <c r="V111" i="75"/>
  <c r="J112" i="75"/>
  <c r="L112" i="75" s="1"/>
  <c r="K112" i="75"/>
  <c r="V112" i="75"/>
  <c r="J113" i="75"/>
  <c r="L113" i="75" s="1"/>
  <c r="K113" i="75"/>
  <c r="V113" i="75"/>
  <c r="J114" i="75"/>
  <c r="L114" i="75" s="1"/>
  <c r="K114" i="75"/>
  <c r="V114" i="75"/>
  <c r="J115" i="75"/>
  <c r="L115" i="75" s="1"/>
  <c r="K115" i="75"/>
  <c r="V115" i="75"/>
  <c r="J116" i="75"/>
  <c r="L116" i="75" s="1"/>
  <c r="K116" i="75"/>
  <c r="V116" i="75"/>
  <c r="J117" i="75"/>
  <c r="L117" i="75" s="1"/>
  <c r="K117" i="75"/>
  <c r="V117" i="75"/>
  <c r="J118" i="75"/>
  <c r="L118" i="75" s="1"/>
  <c r="K118" i="75"/>
  <c r="V118" i="75"/>
  <c r="J119" i="75"/>
  <c r="L119" i="75" s="1"/>
  <c r="K119" i="75"/>
  <c r="V119" i="75"/>
  <c r="J120" i="75"/>
  <c r="L120" i="75" s="1"/>
  <c r="K120" i="75"/>
  <c r="V120" i="75"/>
  <c r="J121" i="75"/>
  <c r="L121" i="75" s="1"/>
  <c r="K121" i="75"/>
  <c r="V121" i="75"/>
  <c r="J122" i="75"/>
  <c r="L122" i="75" s="1"/>
  <c r="K122" i="75"/>
  <c r="V122" i="75"/>
  <c r="J123" i="75"/>
  <c r="L123" i="75" s="1"/>
  <c r="K123" i="75"/>
  <c r="V123" i="75"/>
  <c r="J124" i="75"/>
  <c r="L124" i="75" s="1"/>
  <c r="K124" i="75"/>
  <c r="V124" i="75"/>
  <c r="J125" i="75"/>
  <c r="L125" i="75" s="1"/>
  <c r="K125" i="75"/>
  <c r="V125" i="75"/>
  <c r="J126" i="75"/>
  <c r="L126" i="75" s="1"/>
  <c r="K126" i="75"/>
  <c r="V126" i="75"/>
  <c r="J127" i="75"/>
  <c r="L127" i="75" s="1"/>
  <c r="K127" i="75"/>
  <c r="V127" i="75"/>
  <c r="J128" i="75"/>
  <c r="L128" i="75" s="1"/>
  <c r="K128" i="75"/>
  <c r="V128" i="75"/>
  <c r="J129" i="75"/>
  <c r="L129" i="75" s="1"/>
  <c r="K129" i="75"/>
  <c r="V129" i="75"/>
  <c r="J130" i="75"/>
  <c r="L130" i="75" s="1"/>
  <c r="K130" i="75"/>
  <c r="V130" i="75"/>
  <c r="J131" i="75"/>
  <c r="L131" i="75" s="1"/>
  <c r="K131" i="75"/>
  <c r="V131" i="75"/>
  <c r="J132" i="75"/>
  <c r="L132" i="75" s="1"/>
  <c r="K132" i="75"/>
  <c r="V132" i="75"/>
  <c r="J133" i="75"/>
  <c r="L133" i="75" s="1"/>
  <c r="K133" i="75"/>
  <c r="V133" i="75"/>
  <c r="J134" i="75"/>
  <c r="L134" i="75" s="1"/>
  <c r="K134" i="75"/>
  <c r="V134" i="75"/>
  <c r="D3" i="75"/>
  <c r="J3" i="75"/>
  <c r="L3" i="75" s="1"/>
  <c r="K3" i="75"/>
  <c r="V3" i="75"/>
  <c r="G3" i="3"/>
  <c r="H3" i="3"/>
  <c r="J3" i="3"/>
  <c r="M3" i="3"/>
  <c r="R3" i="3"/>
  <c r="AE3" i="3"/>
  <c r="AF3" i="3"/>
  <c r="AK3" i="3"/>
  <c r="AL3" i="3" s="1"/>
  <c r="AM3" i="3" s="1"/>
  <c r="AO3" i="3"/>
  <c r="I4" i="3"/>
  <c r="O5" i="5" s="1"/>
  <c r="P5" i="5"/>
  <c r="U4" i="3"/>
  <c r="AM4" i="3"/>
  <c r="V5" i="5" s="1"/>
  <c r="AO4" i="3"/>
  <c r="U5" i="3"/>
  <c r="AO5" i="3"/>
  <c r="U6" i="3"/>
  <c r="AM6" i="3"/>
  <c r="V7" i="5" s="1"/>
  <c r="AO6" i="3"/>
  <c r="S7" i="3"/>
  <c r="AO7" i="3"/>
  <c r="S8" i="3"/>
  <c r="AM8" i="3"/>
  <c r="V9" i="5" s="1"/>
  <c r="AO8" i="3"/>
  <c r="S9" i="3"/>
  <c r="AM9" i="3"/>
  <c r="V10" i="5" s="1"/>
  <c r="AO9" i="3"/>
  <c r="S10" i="3"/>
  <c r="AM10" i="3"/>
  <c r="V11" i="5" s="1"/>
  <c r="AO10" i="3"/>
  <c r="S11" i="3"/>
  <c r="AO11" i="3"/>
  <c r="P13" i="5"/>
  <c r="U12" i="3"/>
  <c r="S12" i="3"/>
  <c r="AM12" i="3"/>
  <c r="V13" i="5" s="1"/>
  <c r="AO12" i="3"/>
  <c r="E3" i="3"/>
  <c r="F11" i="3"/>
  <c r="N12" i="5" s="1"/>
  <c r="D3" i="3"/>
  <c r="F5" i="3"/>
  <c r="N6" i="5" s="1"/>
  <c r="L4" i="4"/>
  <c r="M4" i="4"/>
  <c r="N4" i="4"/>
  <c r="O4" i="4"/>
  <c r="Q4" i="4"/>
  <c r="R4" i="4"/>
  <c r="T4" i="4"/>
  <c r="V4" i="4"/>
  <c r="W4" i="4"/>
  <c r="L5" i="4"/>
  <c r="M5" i="4"/>
  <c r="N5" i="4"/>
  <c r="O5" i="4"/>
  <c r="Q5" i="4"/>
  <c r="R5" i="4"/>
  <c r="T5" i="4"/>
  <c r="V5" i="4"/>
  <c r="W5" i="4"/>
  <c r="L6" i="4"/>
  <c r="M6" i="4"/>
  <c r="N6" i="4"/>
  <c r="O6" i="4"/>
  <c r="Q6" i="4"/>
  <c r="R6" i="4"/>
  <c r="T6" i="4"/>
  <c r="V6" i="4"/>
  <c r="W6" i="4"/>
  <c r="L7" i="4"/>
  <c r="M7" i="4"/>
  <c r="N7" i="4"/>
  <c r="O7" i="4"/>
  <c r="Q7" i="4"/>
  <c r="R7" i="4"/>
  <c r="T7" i="4"/>
  <c r="V7" i="4"/>
  <c r="W7" i="4"/>
  <c r="L8" i="4"/>
  <c r="M8" i="4"/>
  <c r="N8" i="4"/>
  <c r="O8" i="4"/>
  <c r="Q8" i="4"/>
  <c r="R8" i="4"/>
  <c r="T8" i="4"/>
  <c r="V8" i="4"/>
  <c r="W8" i="4"/>
  <c r="L9" i="4"/>
  <c r="M9" i="4"/>
  <c r="N9" i="4"/>
  <c r="O9" i="4"/>
  <c r="Q9" i="4"/>
  <c r="R9" i="4"/>
  <c r="T9" i="4"/>
  <c r="V9" i="4"/>
  <c r="W9" i="4"/>
  <c r="L10" i="4"/>
  <c r="M10" i="4"/>
  <c r="N10" i="4"/>
  <c r="O10" i="4"/>
  <c r="Q10" i="4"/>
  <c r="R10" i="4"/>
  <c r="T10" i="4"/>
  <c r="V10" i="4"/>
  <c r="W10" i="4"/>
  <c r="L11" i="4"/>
  <c r="M11" i="4"/>
  <c r="N11" i="4"/>
  <c r="O11" i="4"/>
  <c r="Q11" i="4"/>
  <c r="R11" i="4"/>
  <c r="T11" i="4"/>
  <c r="V11" i="4"/>
  <c r="W11" i="4"/>
  <c r="L12" i="4"/>
  <c r="M12" i="4"/>
  <c r="N12" i="4"/>
  <c r="O12" i="4"/>
  <c r="Q12" i="4"/>
  <c r="R12" i="4"/>
  <c r="T12" i="4"/>
  <c r="V12" i="4"/>
  <c r="W12" i="4"/>
  <c r="L13" i="4"/>
  <c r="M13" i="4"/>
  <c r="N13" i="4"/>
  <c r="O13" i="4"/>
  <c r="Q13" i="4"/>
  <c r="R13" i="4"/>
  <c r="T13" i="4"/>
  <c r="V13" i="4"/>
  <c r="W13" i="4"/>
  <c r="L14" i="4"/>
  <c r="M14" i="4"/>
  <c r="N14" i="4"/>
  <c r="O14" i="4"/>
  <c r="Q14" i="4"/>
  <c r="R14" i="4"/>
  <c r="T14" i="4"/>
  <c r="V14" i="4"/>
  <c r="W14" i="4"/>
  <c r="L15" i="4"/>
  <c r="M15" i="4"/>
  <c r="N15" i="4"/>
  <c r="O15" i="4"/>
  <c r="Q15" i="4"/>
  <c r="R15" i="4"/>
  <c r="T15" i="4"/>
  <c r="V15" i="4"/>
  <c r="W15" i="4"/>
  <c r="L16" i="4"/>
  <c r="M16" i="4"/>
  <c r="N16" i="4"/>
  <c r="O16" i="4"/>
  <c r="Q16" i="4"/>
  <c r="R16" i="4"/>
  <c r="T16" i="4"/>
  <c r="V16" i="4"/>
  <c r="W16" i="4"/>
  <c r="L17" i="4"/>
  <c r="M17" i="4"/>
  <c r="N17" i="4"/>
  <c r="O17" i="4"/>
  <c r="Q17" i="4"/>
  <c r="R17" i="4"/>
  <c r="T17" i="4"/>
  <c r="V17" i="4"/>
  <c r="W17" i="4"/>
  <c r="L18" i="4"/>
  <c r="M18" i="4"/>
  <c r="N18" i="4"/>
  <c r="O18" i="4"/>
  <c r="Q18" i="4"/>
  <c r="R18" i="4"/>
  <c r="T18" i="4"/>
  <c r="V18" i="4"/>
  <c r="W18" i="4"/>
  <c r="L19" i="4"/>
  <c r="M19" i="4"/>
  <c r="N19" i="4"/>
  <c r="O19" i="4"/>
  <c r="Q19" i="4"/>
  <c r="R19" i="4"/>
  <c r="T19" i="4"/>
  <c r="V19" i="4"/>
  <c r="W19" i="4"/>
  <c r="L20" i="4"/>
  <c r="M20" i="4"/>
  <c r="N20" i="4"/>
  <c r="O20" i="4"/>
  <c r="Q20" i="4"/>
  <c r="R20" i="4"/>
  <c r="T20" i="4"/>
  <c r="V20" i="4"/>
  <c r="W20" i="4"/>
  <c r="L21" i="4"/>
  <c r="M21" i="4"/>
  <c r="N21" i="4"/>
  <c r="O21" i="4"/>
  <c r="Q21" i="4"/>
  <c r="R21" i="4"/>
  <c r="T21" i="4"/>
  <c r="V21" i="4"/>
  <c r="W21" i="4"/>
  <c r="L22" i="4"/>
  <c r="M22" i="4"/>
  <c r="N22" i="4"/>
  <c r="O22" i="4"/>
  <c r="Q22" i="4"/>
  <c r="R22" i="4"/>
  <c r="T22" i="4"/>
  <c r="V22" i="4"/>
  <c r="W22" i="4"/>
  <c r="L23" i="4"/>
  <c r="M23" i="4"/>
  <c r="N23" i="4"/>
  <c r="O23" i="4"/>
  <c r="Q23" i="4"/>
  <c r="R23" i="4"/>
  <c r="T23" i="4"/>
  <c r="V23" i="4"/>
  <c r="W23" i="4"/>
  <c r="L24" i="4"/>
  <c r="M24" i="4"/>
  <c r="N24" i="4"/>
  <c r="O24" i="4"/>
  <c r="Q24" i="4"/>
  <c r="R24" i="4"/>
  <c r="T24" i="4"/>
  <c r="V24" i="4"/>
  <c r="W24" i="4"/>
  <c r="L25" i="4"/>
  <c r="M25" i="4"/>
  <c r="N25" i="4"/>
  <c r="O25" i="4"/>
  <c r="Q25" i="4"/>
  <c r="R25" i="4"/>
  <c r="T25" i="4"/>
  <c r="V25" i="4"/>
  <c r="W25" i="4"/>
  <c r="L26" i="4"/>
  <c r="M26" i="4"/>
  <c r="N26" i="4"/>
  <c r="O26" i="4"/>
  <c r="Q26" i="4"/>
  <c r="R26" i="4"/>
  <c r="T26" i="4"/>
  <c r="V26" i="4"/>
  <c r="W26" i="4"/>
  <c r="L27" i="4"/>
  <c r="M27" i="4"/>
  <c r="N27" i="4"/>
  <c r="O27" i="4"/>
  <c r="Q27" i="4"/>
  <c r="R27" i="4"/>
  <c r="T27" i="4"/>
  <c r="V27" i="4"/>
  <c r="W27" i="4"/>
  <c r="L28" i="4"/>
  <c r="M28" i="4"/>
  <c r="N28" i="4"/>
  <c r="O28" i="4"/>
  <c r="Q28" i="4"/>
  <c r="R28" i="4"/>
  <c r="T28" i="4"/>
  <c r="V28" i="4"/>
  <c r="W28" i="4"/>
  <c r="L29" i="4"/>
  <c r="M29" i="4"/>
  <c r="N29" i="4"/>
  <c r="O29" i="4"/>
  <c r="Q29" i="4"/>
  <c r="R29" i="4"/>
  <c r="T29" i="4"/>
  <c r="V29" i="4"/>
  <c r="W29" i="4"/>
  <c r="L30" i="4"/>
  <c r="M30" i="4"/>
  <c r="N30" i="4"/>
  <c r="O30" i="4"/>
  <c r="Q30" i="4"/>
  <c r="R30" i="4"/>
  <c r="T30" i="4"/>
  <c r="V30" i="4"/>
  <c r="W30" i="4"/>
  <c r="L31" i="4"/>
  <c r="M31" i="4"/>
  <c r="N31" i="4"/>
  <c r="O31" i="4"/>
  <c r="Q31" i="4"/>
  <c r="R31" i="4"/>
  <c r="T31" i="4"/>
  <c r="V31" i="4"/>
  <c r="W31" i="4"/>
  <c r="L32" i="4"/>
  <c r="M32" i="4"/>
  <c r="N32" i="4"/>
  <c r="O32" i="4"/>
  <c r="Q32" i="4"/>
  <c r="R32" i="4"/>
  <c r="T32" i="4"/>
  <c r="V32" i="4"/>
  <c r="W32" i="4"/>
  <c r="L33" i="4"/>
  <c r="M33" i="4"/>
  <c r="N33" i="4"/>
  <c r="O33" i="4"/>
  <c r="Q33" i="4"/>
  <c r="R33" i="4"/>
  <c r="T33" i="4"/>
  <c r="V33" i="4"/>
  <c r="W33" i="4"/>
  <c r="L34" i="4"/>
  <c r="M34" i="4"/>
  <c r="N34" i="4"/>
  <c r="O34" i="4"/>
  <c r="Q34" i="4"/>
  <c r="R34" i="4"/>
  <c r="T34" i="4"/>
  <c r="V34" i="4"/>
  <c r="W34" i="4"/>
  <c r="L35" i="4"/>
  <c r="M35" i="4"/>
  <c r="N35" i="4"/>
  <c r="O35" i="4"/>
  <c r="Q35" i="4"/>
  <c r="R35" i="4"/>
  <c r="T35" i="4"/>
  <c r="V35" i="4"/>
  <c r="W35" i="4"/>
  <c r="L36" i="4"/>
  <c r="M36" i="4"/>
  <c r="N36" i="4"/>
  <c r="O36" i="4"/>
  <c r="Q36" i="4"/>
  <c r="R36" i="4"/>
  <c r="T36" i="4"/>
  <c r="V36" i="4"/>
  <c r="W36" i="4"/>
  <c r="L37" i="4"/>
  <c r="M37" i="4"/>
  <c r="N37" i="4"/>
  <c r="O37" i="4"/>
  <c r="Q37" i="4"/>
  <c r="R37" i="4"/>
  <c r="T37" i="4"/>
  <c r="V37" i="4"/>
  <c r="W37" i="4"/>
  <c r="L38" i="4"/>
  <c r="M38" i="4"/>
  <c r="N38" i="4"/>
  <c r="O38" i="4"/>
  <c r="Q38" i="4"/>
  <c r="R38" i="4"/>
  <c r="T38" i="4"/>
  <c r="V38" i="4"/>
  <c r="W38" i="4"/>
  <c r="L39" i="4"/>
  <c r="M39" i="4"/>
  <c r="N39" i="4"/>
  <c r="O39" i="4"/>
  <c r="Q39" i="4"/>
  <c r="R39" i="4"/>
  <c r="T39" i="4"/>
  <c r="V39" i="4"/>
  <c r="W39" i="4"/>
  <c r="L40" i="4"/>
  <c r="M40" i="4"/>
  <c r="N40" i="4"/>
  <c r="O40" i="4"/>
  <c r="Q40" i="4"/>
  <c r="R40" i="4"/>
  <c r="T40" i="4"/>
  <c r="V40" i="4"/>
  <c r="W40" i="4"/>
  <c r="L41" i="4"/>
  <c r="M41" i="4"/>
  <c r="N41" i="4"/>
  <c r="O41" i="4"/>
  <c r="Q41" i="4"/>
  <c r="R41" i="4"/>
  <c r="T41" i="4"/>
  <c r="V41" i="4"/>
  <c r="W41" i="4"/>
  <c r="L42" i="4"/>
  <c r="M42" i="4"/>
  <c r="N42" i="4"/>
  <c r="O42" i="4"/>
  <c r="Q42" i="4"/>
  <c r="R42" i="4"/>
  <c r="T42" i="4"/>
  <c r="V42" i="4"/>
  <c r="W42" i="4"/>
  <c r="L43" i="4"/>
  <c r="M43" i="4"/>
  <c r="N43" i="4"/>
  <c r="O43" i="4"/>
  <c r="Q43" i="4"/>
  <c r="R43" i="4"/>
  <c r="T43" i="4"/>
  <c r="V43" i="4"/>
  <c r="W43" i="4"/>
  <c r="L44" i="4"/>
  <c r="M44" i="4"/>
  <c r="N44" i="4"/>
  <c r="O44" i="4"/>
  <c r="Q44" i="4"/>
  <c r="R44" i="4"/>
  <c r="T44" i="4"/>
  <c r="V44" i="4"/>
  <c r="W44" i="4"/>
  <c r="L45" i="4"/>
  <c r="M45" i="4"/>
  <c r="N45" i="4"/>
  <c r="O45" i="4"/>
  <c r="Q45" i="4"/>
  <c r="R45" i="4"/>
  <c r="T45" i="4"/>
  <c r="V45" i="4"/>
  <c r="W45" i="4"/>
  <c r="L46" i="4"/>
  <c r="M46" i="4"/>
  <c r="N46" i="4"/>
  <c r="O46" i="4"/>
  <c r="Q46" i="4"/>
  <c r="R46" i="4"/>
  <c r="T46" i="4"/>
  <c r="V46" i="4"/>
  <c r="W46" i="4"/>
  <c r="L47" i="4"/>
  <c r="M47" i="4"/>
  <c r="N47" i="4"/>
  <c r="O47" i="4"/>
  <c r="Q47" i="4"/>
  <c r="R47" i="4"/>
  <c r="T47" i="4"/>
  <c r="V47" i="4"/>
  <c r="W47" i="4"/>
  <c r="L48" i="4"/>
  <c r="M48" i="4"/>
  <c r="N48" i="4"/>
  <c r="O48" i="4"/>
  <c r="Q48" i="4"/>
  <c r="R48" i="4"/>
  <c r="T48" i="4"/>
  <c r="V48" i="4"/>
  <c r="W48" i="4"/>
  <c r="L49" i="4"/>
  <c r="M49" i="4"/>
  <c r="N49" i="4"/>
  <c r="O49" i="4"/>
  <c r="Q49" i="4"/>
  <c r="R49" i="4"/>
  <c r="T49" i="4"/>
  <c r="V49" i="4"/>
  <c r="W49" i="4"/>
  <c r="L50" i="4"/>
  <c r="M50" i="4"/>
  <c r="N50" i="4"/>
  <c r="O50" i="4"/>
  <c r="Q50" i="4"/>
  <c r="R50" i="4"/>
  <c r="T50" i="4"/>
  <c r="V50" i="4"/>
  <c r="W50" i="4"/>
  <c r="L51" i="4"/>
  <c r="M51" i="4"/>
  <c r="N51" i="4"/>
  <c r="O51" i="4"/>
  <c r="Q51" i="4"/>
  <c r="R51" i="4"/>
  <c r="T51" i="4"/>
  <c r="V51" i="4"/>
  <c r="W51" i="4"/>
  <c r="L52" i="4"/>
  <c r="M52" i="4"/>
  <c r="N52" i="4"/>
  <c r="O52" i="4"/>
  <c r="Q52" i="4"/>
  <c r="R52" i="4"/>
  <c r="T52" i="4"/>
  <c r="V52" i="4"/>
  <c r="W52" i="4"/>
  <c r="L53" i="4"/>
  <c r="M53" i="4"/>
  <c r="N53" i="4"/>
  <c r="O53" i="4"/>
  <c r="Q53" i="4"/>
  <c r="R53" i="4"/>
  <c r="T53" i="4"/>
  <c r="V53" i="4"/>
  <c r="W53" i="4"/>
  <c r="L54" i="4"/>
  <c r="M54" i="4"/>
  <c r="N54" i="4"/>
  <c r="O54" i="4"/>
  <c r="Q54" i="4"/>
  <c r="R54" i="4"/>
  <c r="T54" i="4"/>
  <c r="V54" i="4"/>
  <c r="W54" i="4"/>
  <c r="L55" i="4"/>
  <c r="M55" i="4"/>
  <c r="N55" i="4"/>
  <c r="O55" i="4"/>
  <c r="Q55" i="4"/>
  <c r="R55" i="4"/>
  <c r="T55" i="4"/>
  <c r="V55" i="4"/>
  <c r="W55" i="4"/>
  <c r="L56" i="4"/>
  <c r="M56" i="4"/>
  <c r="N56" i="4"/>
  <c r="O56" i="4"/>
  <c r="Q56" i="4"/>
  <c r="R56" i="4"/>
  <c r="T56" i="4"/>
  <c r="V56" i="4"/>
  <c r="W56" i="4"/>
  <c r="L57" i="4"/>
  <c r="M57" i="4"/>
  <c r="N57" i="4"/>
  <c r="O57" i="4"/>
  <c r="Q57" i="4"/>
  <c r="R57" i="4"/>
  <c r="T57" i="4"/>
  <c r="V57" i="4"/>
  <c r="W57" i="4"/>
  <c r="L58" i="4"/>
  <c r="M58" i="4"/>
  <c r="N58" i="4"/>
  <c r="O58" i="4"/>
  <c r="Q58" i="4"/>
  <c r="R58" i="4"/>
  <c r="T58" i="4"/>
  <c r="V58" i="4"/>
  <c r="W58" i="4"/>
  <c r="L59" i="4"/>
  <c r="M59" i="4"/>
  <c r="N59" i="4"/>
  <c r="O59" i="4"/>
  <c r="Q59" i="4"/>
  <c r="R59" i="4"/>
  <c r="T59" i="4"/>
  <c r="V59" i="4"/>
  <c r="W59" i="4"/>
  <c r="L60" i="4"/>
  <c r="M60" i="4"/>
  <c r="N60" i="4"/>
  <c r="O60" i="4"/>
  <c r="Q60" i="4"/>
  <c r="R60" i="4"/>
  <c r="T60" i="4"/>
  <c r="V60" i="4"/>
  <c r="W60" i="4"/>
  <c r="L61" i="4"/>
  <c r="M61" i="4"/>
  <c r="N61" i="4"/>
  <c r="O61" i="4"/>
  <c r="Q61" i="4"/>
  <c r="R61" i="4"/>
  <c r="T61" i="4"/>
  <c r="V61" i="4"/>
  <c r="W61" i="4"/>
  <c r="L62" i="4"/>
  <c r="M62" i="4"/>
  <c r="N62" i="4"/>
  <c r="O62" i="4"/>
  <c r="Q62" i="4"/>
  <c r="R62" i="4"/>
  <c r="T62" i="4"/>
  <c r="V62" i="4"/>
  <c r="W62" i="4"/>
  <c r="L63" i="4"/>
  <c r="M63" i="4"/>
  <c r="N63" i="4"/>
  <c r="O63" i="4"/>
  <c r="Q63" i="4"/>
  <c r="R63" i="4"/>
  <c r="T63" i="4"/>
  <c r="V63" i="4"/>
  <c r="W63" i="4"/>
  <c r="L64" i="4"/>
  <c r="M64" i="4"/>
  <c r="N64" i="4"/>
  <c r="O64" i="4"/>
  <c r="Q64" i="4"/>
  <c r="R64" i="4"/>
  <c r="T64" i="4"/>
  <c r="V64" i="4"/>
  <c r="W64" i="4"/>
  <c r="L65" i="4"/>
  <c r="M65" i="4"/>
  <c r="N65" i="4"/>
  <c r="O65" i="4"/>
  <c r="Q65" i="4"/>
  <c r="R65" i="4"/>
  <c r="T65" i="4"/>
  <c r="V65" i="4"/>
  <c r="W65" i="4"/>
  <c r="L66" i="4"/>
  <c r="M66" i="4"/>
  <c r="N66" i="4"/>
  <c r="O66" i="4"/>
  <c r="Q66" i="4"/>
  <c r="R66" i="4"/>
  <c r="T66" i="4"/>
  <c r="V66" i="4"/>
  <c r="W66" i="4"/>
  <c r="L67" i="4"/>
  <c r="M67" i="4"/>
  <c r="N67" i="4"/>
  <c r="O67" i="4"/>
  <c r="Q67" i="4"/>
  <c r="R67" i="4"/>
  <c r="T67" i="4"/>
  <c r="V67" i="4"/>
  <c r="W67" i="4"/>
  <c r="L68" i="4"/>
  <c r="M68" i="4"/>
  <c r="N68" i="4"/>
  <c r="O68" i="4"/>
  <c r="Q68" i="4"/>
  <c r="R68" i="4"/>
  <c r="T68" i="4"/>
  <c r="V68" i="4"/>
  <c r="W68" i="4"/>
  <c r="L69" i="4"/>
  <c r="M69" i="4"/>
  <c r="N69" i="4"/>
  <c r="O69" i="4"/>
  <c r="Q69" i="4"/>
  <c r="R69" i="4"/>
  <c r="T69" i="4"/>
  <c r="V69" i="4"/>
  <c r="W69" i="4"/>
  <c r="L70" i="4"/>
  <c r="M70" i="4"/>
  <c r="N70" i="4"/>
  <c r="O70" i="4"/>
  <c r="Q70" i="4"/>
  <c r="R70" i="4"/>
  <c r="T70" i="4"/>
  <c r="V70" i="4"/>
  <c r="W70" i="4"/>
  <c r="L71" i="4"/>
  <c r="M71" i="4"/>
  <c r="N71" i="4"/>
  <c r="O71" i="4"/>
  <c r="Q71" i="4"/>
  <c r="R71" i="4"/>
  <c r="T71" i="4"/>
  <c r="V71" i="4"/>
  <c r="W71" i="4"/>
  <c r="L72" i="4"/>
  <c r="M72" i="4"/>
  <c r="N72" i="4"/>
  <c r="O72" i="4"/>
  <c r="Q72" i="4"/>
  <c r="R72" i="4"/>
  <c r="T72" i="4"/>
  <c r="V72" i="4"/>
  <c r="W72" i="4"/>
  <c r="L73" i="4"/>
  <c r="M73" i="4"/>
  <c r="N73" i="4"/>
  <c r="O73" i="4"/>
  <c r="Q73" i="4"/>
  <c r="R73" i="4"/>
  <c r="T73" i="4"/>
  <c r="V73" i="4"/>
  <c r="W73" i="4"/>
  <c r="L74" i="4"/>
  <c r="M74" i="4"/>
  <c r="N74" i="4"/>
  <c r="O74" i="4"/>
  <c r="Q74" i="4"/>
  <c r="R74" i="4"/>
  <c r="T74" i="4"/>
  <c r="V74" i="4"/>
  <c r="W74" i="4"/>
  <c r="L75" i="4"/>
  <c r="M75" i="4"/>
  <c r="N75" i="4"/>
  <c r="O75" i="4"/>
  <c r="Q75" i="4"/>
  <c r="R75" i="4"/>
  <c r="T75" i="4"/>
  <c r="V75" i="4"/>
  <c r="W75" i="4"/>
  <c r="L76" i="4"/>
  <c r="M76" i="4"/>
  <c r="N76" i="4"/>
  <c r="O76" i="4"/>
  <c r="Q76" i="4"/>
  <c r="R76" i="4"/>
  <c r="T76" i="4"/>
  <c r="V76" i="4"/>
  <c r="W76" i="4"/>
  <c r="L77" i="4"/>
  <c r="M77" i="4"/>
  <c r="N77" i="4"/>
  <c r="O77" i="4"/>
  <c r="Q77" i="4"/>
  <c r="R77" i="4"/>
  <c r="T77" i="4"/>
  <c r="V77" i="4"/>
  <c r="W77" i="4"/>
  <c r="L78" i="4"/>
  <c r="M78" i="4"/>
  <c r="N78" i="4"/>
  <c r="O78" i="4"/>
  <c r="Q78" i="4"/>
  <c r="R78" i="4"/>
  <c r="T78" i="4"/>
  <c r="V78" i="4"/>
  <c r="W78" i="4"/>
  <c r="L79" i="4"/>
  <c r="M79" i="4"/>
  <c r="N79" i="4"/>
  <c r="O79" i="4"/>
  <c r="Q79" i="4"/>
  <c r="R79" i="4"/>
  <c r="T79" i="4"/>
  <c r="V79" i="4"/>
  <c r="W79" i="4"/>
  <c r="L80" i="4"/>
  <c r="M80" i="4"/>
  <c r="N80" i="4"/>
  <c r="O80" i="4"/>
  <c r="Q80" i="4"/>
  <c r="R80" i="4"/>
  <c r="T80" i="4"/>
  <c r="V80" i="4"/>
  <c r="W80" i="4"/>
  <c r="L81" i="4"/>
  <c r="M81" i="4"/>
  <c r="N81" i="4"/>
  <c r="O81" i="4"/>
  <c r="Q81" i="4"/>
  <c r="R81" i="4"/>
  <c r="T81" i="4"/>
  <c r="V81" i="4"/>
  <c r="W81" i="4"/>
  <c r="L82" i="4"/>
  <c r="M82" i="4"/>
  <c r="N82" i="4"/>
  <c r="O82" i="4"/>
  <c r="Q82" i="4"/>
  <c r="R82" i="4"/>
  <c r="T82" i="4"/>
  <c r="V82" i="4"/>
  <c r="W82" i="4"/>
  <c r="L83" i="4"/>
  <c r="M83" i="4"/>
  <c r="N83" i="4"/>
  <c r="O83" i="4"/>
  <c r="Q83" i="4"/>
  <c r="R83" i="4"/>
  <c r="T83" i="4"/>
  <c r="V83" i="4"/>
  <c r="W83" i="4"/>
  <c r="L84" i="4"/>
  <c r="M84" i="4"/>
  <c r="N84" i="4"/>
  <c r="O84" i="4"/>
  <c r="Q84" i="4"/>
  <c r="R84" i="4"/>
  <c r="T84" i="4"/>
  <c r="V84" i="4"/>
  <c r="W84" i="4"/>
  <c r="L85" i="4"/>
  <c r="M85" i="4"/>
  <c r="N85" i="4"/>
  <c r="O85" i="4"/>
  <c r="Q85" i="4"/>
  <c r="R85" i="4"/>
  <c r="T85" i="4"/>
  <c r="V85" i="4"/>
  <c r="W85" i="4"/>
  <c r="L86" i="4"/>
  <c r="M86" i="4"/>
  <c r="N86" i="4"/>
  <c r="O86" i="4"/>
  <c r="Q86" i="4"/>
  <c r="R86" i="4"/>
  <c r="T86" i="4"/>
  <c r="V86" i="4"/>
  <c r="W86" i="4"/>
  <c r="L87" i="4"/>
  <c r="M87" i="4"/>
  <c r="N87" i="4"/>
  <c r="O87" i="4"/>
  <c r="Q87" i="4"/>
  <c r="R87" i="4"/>
  <c r="T87" i="4"/>
  <c r="V87" i="4"/>
  <c r="W87" i="4"/>
  <c r="L88" i="4"/>
  <c r="M88" i="4"/>
  <c r="N88" i="4"/>
  <c r="O88" i="4"/>
  <c r="Q88" i="4"/>
  <c r="R88" i="4"/>
  <c r="T88" i="4"/>
  <c r="V88" i="4"/>
  <c r="W88" i="4"/>
  <c r="L89" i="4"/>
  <c r="M89" i="4"/>
  <c r="N89" i="4"/>
  <c r="O89" i="4"/>
  <c r="Q89" i="4"/>
  <c r="R89" i="4"/>
  <c r="T89" i="4"/>
  <c r="V89" i="4"/>
  <c r="W89" i="4"/>
  <c r="L90" i="4"/>
  <c r="M90" i="4"/>
  <c r="N90" i="4"/>
  <c r="O90" i="4"/>
  <c r="Q90" i="4"/>
  <c r="R90" i="4"/>
  <c r="T90" i="4"/>
  <c r="V90" i="4"/>
  <c r="W90" i="4"/>
  <c r="L91" i="4"/>
  <c r="M91" i="4"/>
  <c r="N91" i="4"/>
  <c r="O91" i="4"/>
  <c r="Q91" i="4"/>
  <c r="R91" i="4"/>
  <c r="T91" i="4"/>
  <c r="V91" i="4"/>
  <c r="W91" i="4"/>
  <c r="L92" i="4"/>
  <c r="M92" i="4"/>
  <c r="N92" i="4"/>
  <c r="O92" i="4"/>
  <c r="Q92" i="4"/>
  <c r="R92" i="4"/>
  <c r="T92" i="4"/>
  <c r="V92" i="4"/>
  <c r="W92" i="4"/>
  <c r="L93" i="4"/>
  <c r="M93" i="4"/>
  <c r="N93" i="4"/>
  <c r="O93" i="4"/>
  <c r="Q93" i="4"/>
  <c r="R93" i="4"/>
  <c r="T93" i="4"/>
  <c r="V93" i="4"/>
  <c r="W93" i="4"/>
  <c r="L94" i="4"/>
  <c r="M94" i="4"/>
  <c r="N94" i="4"/>
  <c r="O94" i="4"/>
  <c r="Q94" i="4"/>
  <c r="R94" i="4"/>
  <c r="T94" i="4"/>
  <c r="V94" i="4"/>
  <c r="W94" i="4"/>
  <c r="L95" i="4"/>
  <c r="M95" i="4"/>
  <c r="N95" i="4"/>
  <c r="O95" i="4"/>
  <c r="Q95" i="4"/>
  <c r="R95" i="4"/>
  <c r="T95" i="4"/>
  <c r="V95" i="4"/>
  <c r="W95" i="4"/>
  <c r="L96" i="4"/>
  <c r="M96" i="4"/>
  <c r="N96" i="4"/>
  <c r="O96" i="4"/>
  <c r="Q96" i="4"/>
  <c r="R96" i="4"/>
  <c r="T96" i="4"/>
  <c r="V96" i="4"/>
  <c r="W96" i="4"/>
  <c r="L97" i="4"/>
  <c r="M97" i="4"/>
  <c r="N97" i="4"/>
  <c r="O97" i="4"/>
  <c r="Q97" i="4"/>
  <c r="R97" i="4"/>
  <c r="T97" i="4"/>
  <c r="V97" i="4"/>
  <c r="W97" i="4"/>
  <c r="L98" i="4"/>
  <c r="M98" i="4"/>
  <c r="N98" i="4"/>
  <c r="O98" i="4"/>
  <c r="Q98" i="4"/>
  <c r="R98" i="4"/>
  <c r="T98" i="4"/>
  <c r="V98" i="4"/>
  <c r="W98" i="4"/>
  <c r="L99" i="4"/>
  <c r="M99" i="4"/>
  <c r="N99" i="4"/>
  <c r="O99" i="4"/>
  <c r="Q99" i="4"/>
  <c r="R99" i="4"/>
  <c r="T99" i="4"/>
  <c r="V99" i="4"/>
  <c r="W99" i="4"/>
  <c r="L100" i="4"/>
  <c r="M100" i="4"/>
  <c r="N100" i="4"/>
  <c r="O100" i="4"/>
  <c r="Q100" i="4"/>
  <c r="R100" i="4"/>
  <c r="T100" i="4"/>
  <c r="V100" i="4"/>
  <c r="W100" i="4"/>
  <c r="L101" i="4"/>
  <c r="M101" i="4"/>
  <c r="N101" i="4"/>
  <c r="O101" i="4"/>
  <c r="Q101" i="4"/>
  <c r="R101" i="4"/>
  <c r="T101" i="4"/>
  <c r="V101" i="4"/>
  <c r="W101" i="4"/>
  <c r="L102" i="4"/>
  <c r="M102" i="4"/>
  <c r="N102" i="4"/>
  <c r="O102" i="4"/>
  <c r="Q102" i="4"/>
  <c r="R102" i="4"/>
  <c r="T102" i="4"/>
  <c r="V102" i="4"/>
  <c r="W102" i="4"/>
  <c r="L103" i="4"/>
  <c r="M103" i="4"/>
  <c r="N103" i="4"/>
  <c r="O103" i="4"/>
  <c r="Q103" i="4"/>
  <c r="R103" i="4"/>
  <c r="T103" i="4"/>
  <c r="V103" i="4"/>
  <c r="W103" i="4"/>
  <c r="L104" i="4"/>
  <c r="M104" i="4"/>
  <c r="N104" i="4"/>
  <c r="O104" i="4"/>
  <c r="Q104" i="4"/>
  <c r="R104" i="4"/>
  <c r="T104" i="4"/>
  <c r="V104" i="4"/>
  <c r="W104" i="4"/>
  <c r="L105" i="4"/>
  <c r="M105" i="4"/>
  <c r="N105" i="4"/>
  <c r="O105" i="4"/>
  <c r="Q105" i="4"/>
  <c r="R105" i="4"/>
  <c r="T105" i="4"/>
  <c r="V105" i="4"/>
  <c r="W105" i="4"/>
  <c r="L106" i="4"/>
  <c r="M106" i="4"/>
  <c r="N106" i="4"/>
  <c r="O106" i="4"/>
  <c r="Q106" i="4"/>
  <c r="R106" i="4"/>
  <c r="T106" i="4"/>
  <c r="V106" i="4"/>
  <c r="W106" i="4"/>
  <c r="L107" i="4"/>
  <c r="M107" i="4"/>
  <c r="N107" i="4"/>
  <c r="O107" i="4"/>
  <c r="Q107" i="4"/>
  <c r="R107" i="4"/>
  <c r="T107" i="4"/>
  <c r="V107" i="4"/>
  <c r="W107" i="4"/>
  <c r="L108" i="4"/>
  <c r="M108" i="4"/>
  <c r="N108" i="4"/>
  <c r="O108" i="4"/>
  <c r="Q108" i="4"/>
  <c r="R108" i="4"/>
  <c r="T108" i="4"/>
  <c r="V108" i="4"/>
  <c r="W108" i="4"/>
  <c r="L109" i="4"/>
  <c r="M109" i="4"/>
  <c r="N109" i="4"/>
  <c r="O109" i="4"/>
  <c r="Q109" i="4"/>
  <c r="R109" i="4"/>
  <c r="T109" i="4"/>
  <c r="V109" i="4"/>
  <c r="W109" i="4"/>
  <c r="L110" i="4"/>
  <c r="M110" i="4"/>
  <c r="N110" i="4"/>
  <c r="O110" i="4"/>
  <c r="Q110" i="4"/>
  <c r="R110" i="4"/>
  <c r="T110" i="4"/>
  <c r="V110" i="4"/>
  <c r="W110" i="4"/>
  <c r="L111" i="4"/>
  <c r="M111" i="4"/>
  <c r="N111" i="4"/>
  <c r="O111" i="4"/>
  <c r="Q111" i="4"/>
  <c r="R111" i="4"/>
  <c r="T111" i="4"/>
  <c r="V111" i="4"/>
  <c r="W111" i="4"/>
  <c r="L112" i="4"/>
  <c r="M112" i="4"/>
  <c r="N112" i="4"/>
  <c r="O112" i="4"/>
  <c r="Q112" i="4"/>
  <c r="R112" i="4"/>
  <c r="T112" i="4"/>
  <c r="V112" i="4"/>
  <c r="W112" i="4"/>
  <c r="L113" i="4"/>
  <c r="M113" i="4"/>
  <c r="N113" i="4"/>
  <c r="O113" i="4"/>
  <c r="Q113" i="4"/>
  <c r="R113" i="4"/>
  <c r="T113" i="4"/>
  <c r="V113" i="4"/>
  <c r="W113" i="4"/>
  <c r="L114" i="4"/>
  <c r="M114" i="4"/>
  <c r="N114" i="4"/>
  <c r="O114" i="4"/>
  <c r="Q114" i="4"/>
  <c r="R114" i="4"/>
  <c r="T114" i="4"/>
  <c r="V114" i="4"/>
  <c r="W114" i="4"/>
  <c r="L115" i="4"/>
  <c r="M115" i="4"/>
  <c r="N115" i="4"/>
  <c r="O115" i="4"/>
  <c r="Q115" i="4"/>
  <c r="R115" i="4"/>
  <c r="T115" i="4"/>
  <c r="V115" i="4"/>
  <c r="W115" i="4"/>
  <c r="L116" i="4"/>
  <c r="M116" i="4"/>
  <c r="N116" i="4"/>
  <c r="O116" i="4"/>
  <c r="Q116" i="4"/>
  <c r="R116" i="4"/>
  <c r="T116" i="4"/>
  <c r="V116" i="4"/>
  <c r="W116" i="4"/>
  <c r="L117" i="4"/>
  <c r="M117" i="4"/>
  <c r="N117" i="4"/>
  <c r="O117" i="4"/>
  <c r="Q117" i="4"/>
  <c r="R117" i="4"/>
  <c r="T117" i="4"/>
  <c r="V117" i="4"/>
  <c r="W117" i="4"/>
  <c r="L118" i="4"/>
  <c r="M118" i="4"/>
  <c r="N118" i="4"/>
  <c r="O118" i="4"/>
  <c r="Q118" i="4"/>
  <c r="R118" i="4"/>
  <c r="T118" i="4"/>
  <c r="V118" i="4"/>
  <c r="W118" i="4"/>
  <c r="L119" i="4"/>
  <c r="M119" i="4"/>
  <c r="N119" i="4"/>
  <c r="O119" i="4"/>
  <c r="Q119" i="4"/>
  <c r="R119" i="4"/>
  <c r="T119" i="4"/>
  <c r="V119" i="4"/>
  <c r="W119" i="4"/>
  <c r="L120" i="4"/>
  <c r="M120" i="4"/>
  <c r="N120" i="4"/>
  <c r="O120" i="4"/>
  <c r="Q120" i="4"/>
  <c r="R120" i="4"/>
  <c r="T120" i="4"/>
  <c r="V120" i="4"/>
  <c r="W120" i="4"/>
  <c r="L121" i="4"/>
  <c r="M121" i="4"/>
  <c r="N121" i="4"/>
  <c r="O121" i="4"/>
  <c r="Q121" i="4"/>
  <c r="R121" i="4"/>
  <c r="T121" i="4"/>
  <c r="V121" i="4"/>
  <c r="W121" i="4"/>
  <c r="L122" i="4"/>
  <c r="M122" i="4"/>
  <c r="N122" i="4"/>
  <c r="O122" i="4"/>
  <c r="Q122" i="4"/>
  <c r="R122" i="4"/>
  <c r="T122" i="4"/>
  <c r="V122" i="4"/>
  <c r="W122" i="4"/>
  <c r="L123" i="4"/>
  <c r="M123" i="4"/>
  <c r="N123" i="4"/>
  <c r="O123" i="4"/>
  <c r="Q123" i="4"/>
  <c r="R123" i="4"/>
  <c r="T123" i="4"/>
  <c r="V123" i="4"/>
  <c r="W123" i="4"/>
  <c r="L124" i="4"/>
  <c r="M124" i="4"/>
  <c r="N124" i="4"/>
  <c r="O124" i="4"/>
  <c r="Q124" i="4"/>
  <c r="R124" i="4"/>
  <c r="T124" i="4"/>
  <c r="V124" i="4"/>
  <c r="W124" i="4"/>
  <c r="L125" i="4"/>
  <c r="M125" i="4"/>
  <c r="N125" i="4"/>
  <c r="O125" i="4"/>
  <c r="Q125" i="4"/>
  <c r="R125" i="4"/>
  <c r="T125" i="4"/>
  <c r="V125" i="4"/>
  <c r="W125" i="4"/>
  <c r="L126" i="4"/>
  <c r="M126" i="4"/>
  <c r="N126" i="4"/>
  <c r="O126" i="4"/>
  <c r="Q126" i="4"/>
  <c r="R126" i="4"/>
  <c r="T126" i="4"/>
  <c r="V126" i="4"/>
  <c r="W126" i="4"/>
  <c r="L127" i="4"/>
  <c r="M127" i="4"/>
  <c r="N127" i="4"/>
  <c r="O127" i="4"/>
  <c r="Q127" i="4"/>
  <c r="R127" i="4"/>
  <c r="T127" i="4"/>
  <c r="V127" i="4"/>
  <c r="W127" i="4"/>
  <c r="L128" i="4"/>
  <c r="M128" i="4"/>
  <c r="N128" i="4"/>
  <c r="O128" i="4"/>
  <c r="Q128" i="4"/>
  <c r="R128" i="4"/>
  <c r="T128" i="4"/>
  <c r="V128" i="4"/>
  <c r="W128" i="4"/>
  <c r="L129" i="4"/>
  <c r="M129" i="4"/>
  <c r="N129" i="4"/>
  <c r="O129" i="4"/>
  <c r="Q129" i="4"/>
  <c r="R129" i="4"/>
  <c r="T129" i="4"/>
  <c r="V129" i="4"/>
  <c r="W129" i="4"/>
  <c r="L130" i="4"/>
  <c r="M130" i="4"/>
  <c r="N130" i="4"/>
  <c r="O130" i="4"/>
  <c r="Q130" i="4"/>
  <c r="R130" i="4"/>
  <c r="T130" i="4"/>
  <c r="V130" i="4"/>
  <c r="W130" i="4"/>
  <c r="L131" i="4"/>
  <c r="M131" i="4"/>
  <c r="N131" i="4"/>
  <c r="O131" i="4"/>
  <c r="Q131" i="4"/>
  <c r="R131" i="4"/>
  <c r="T131" i="4"/>
  <c r="V131" i="4"/>
  <c r="W131" i="4"/>
  <c r="L132" i="4"/>
  <c r="M132" i="4"/>
  <c r="N132" i="4"/>
  <c r="O132" i="4"/>
  <c r="Q132" i="4"/>
  <c r="R132" i="4"/>
  <c r="T132" i="4"/>
  <c r="V132" i="4"/>
  <c r="W132" i="4"/>
  <c r="L133" i="4"/>
  <c r="M133" i="4"/>
  <c r="N133" i="4"/>
  <c r="O133" i="4"/>
  <c r="Q133" i="4"/>
  <c r="R133" i="4"/>
  <c r="T133" i="4"/>
  <c r="V133" i="4"/>
  <c r="W133" i="4"/>
  <c r="L134" i="4"/>
  <c r="M134" i="4"/>
  <c r="N134" i="4"/>
  <c r="O134" i="4"/>
  <c r="Q134" i="4"/>
  <c r="R134" i="4"/>
  <c r="T134" i="4"/>
  <c r="V134" i="4"/>
  <c r="W134" i="4"/>
  <c r="D4" i="4"/>
  <c r="I4" i="4"/>
  <c r="H4" i="4"/>
  <c r="D5" i="4"/>
  <c r="I5" i="4"/>
  <c r="H5" i="4"/>
  <c r="D6" i="4"/>
  <c r="I6" i="4"/>
  <c r="H6" i="4"/>
  <c r="D7" i="4"/>
  <c r="I7" i="4"/>
  <c r="H7" i="4"/>
  <c r="D8" i="4"/>
  <c r="I8" i="4"/>
  <c r="H8" i="4"/>
  <c r="D9" i="4"/>
  <c r="I9" i="4"/>
  <c r="H9" i="4"/>
  <c r="D10" i="4"/>
  <c r="I10" i="4"/>
  <c r="H10" i="4"/>
  <c r="D11" i="4"/>
  <c r="I11" i="4"/>
  <c r="H11" i="4"/>
  <c r="D12" i="4"/>
  <c r="I12" i="4"/>
  <c r="H12" i="4"/>
  <c r="D13" i="4"/>
  <c r="I13" i="4"/>
  <c r="H13" i="4"/>
  <c r="D14" i="4"/>
  <c r="I14" i="4"/>
  <c r="H14" i="4"/>
  <c r="D15" i="4"/>
  <c r="I15" i="4"/>
  <c r="H15" i="4"/>
  <c r="D16" i="4"/>
  <c r="I16" i="4"/>
  <c r="H16" i="4"/>
  <c r="D17" i="4"/>
  <c r="I17" i="4"/>
  <c r="H17" i="4"/>
  <c r="D18" i="4"/>
  <c r="I18" i="4"/>
  <c r="H18" i="4"/>
  <c r="D19" i="4"/>
  <c r="I19" i="4"/>
  <c r="H19" i="4"/>
  <c r="D20" i="4"/>
  <c r="I20" i="4"/>
  <c r="H20" i="4"/>
  <c r="D21" i="4"/>
  <c r="I21" i="4"/>
  <c r="H21" i="4"/>
  <c r="D22" i="4"/>
  <c r="I22" i="4"/>
  <c r="H22" i="4"/>
  <c r="D23" i="4"/>
  <c r="I23" i="4"/>
  <c r="H23" i="4"/>
  <c r="D24" i="4"/>
  <c r="I24" i="4"/>
  <c r="H24" i="4"/>
  <c r="D25" i="4"/>
  <c r="I25" i="4"/>
  <c r="H25" i="4"/>
  <c r="D26" i="4"/>
  <c r="I26" i="4"/>
  <c r="H26" i="4"/>
  <c r="D27" i="4"/>
  <c r="I27" i="4"/>
  <c r="H27" i="4"/>
  <c r="D28" i="4"/>
  <c r="I28" i="4"/>
  <c r="H28" i="4"/>
  <c r="D29" i="4"/>
  <c r="I29" i="4"/>
  <c r="H29" i="4"/>
  <c r="D30" i="4"/>
  <c r="I30" i="4"/>
  <c r="H30" i="4"/>
  <c r="D31" i="4"/>
  <c r="I31" i="4"/>
  <c r="H31" i="4"/>
  <c r="D32" i="4"/>
  <c r="I32" i="4"/>
  <c r="H32" i="4"/>
  <c r="D33" i="4"/>
  <c r="I33" i="4"/>
  <c r="H33" i="4"/>
  <c r="D34" i="4"/>
  <c r="I34" i="4"/>
  <c r="H34" i="4"/>
  <c r="D35" i="4"/>
  <c r="I35" i="4"/>
  <c r="H35" i="4"/>
  <c r="D36" i="4"/>
  <c r="I36" i="4"/>
  <c r="H36" i="4"/>
  <c r="D37" i="4"/>
  <c r="I37" i="4"/>
  <c r="H37" i="4"/>
  <c r="D38" i="4"/>
  <c r="I38" i="4"/>
  <c r="H38" i="4"/>
  <c r="D39" i="4"/>
  <c r="I39" i="4"/>
  <c r="H39" i="4"/>
  <c r="D40" i="4"/>
  <c r="I40" i="4"/>
  <c r="H40" i="4"/>
  <c r="D41" i="4"/>
  <c r="I41" i="4"/>
  <c r="H41" i="4"/>
  <c r="D42" i="4"/>
  <c r="I42" i="4"/>
  <c r="H42" i="4"/>
  <c r="D43" i="4"/>
  <c r="I43" i="4"/>
  <c r="H43" i="4"/>
  <c r="D44" i="4"/>
  <c r="I44" i="4"/>
  <c r="H44" i="4"/>
  <c r="D45" i="4"/>
  <c r="I45" i="4"/>
  <c r="H45" i="4"/>
  <c r="D46" i="4"/>
  <c r="I46" i="4"/>
  <c r="H46" i="4"/>
  <c r="D47" i="4"/>
  <c r="I47" i="4"/>
  <c r="H47" i="4"/>
  <c r="D48" i="4"/>
  <c r="I48" i="4"/>
  <c r="H48" i="4"/>
  <c r="D49" i="4"/>
  <c r="I49" i="4"/>
  <c r="H49" i="4"/>
  <c r="D50" i="4"/>
  <c r="I50" i="4"/>
  <c r="H50" i="4"/>
  <c r="D51" i="4"/>
  <c r="I51" i="4"/>
  <c r="H51" i="4"/>
  <c r="D52" i="4"/>
  <c r="I52" i="4"/>
  <c r="H52" i="4"/>
  <c r="D53" i="4"/>
  <c r="I53" i="4"/>
  <c r="H53" i="4"/>
  <c r="D54" i="4"/>
  <c r="I54" i="4"/>
  <c r="H54" i="4"/>
  <c r="D55" i="4"/>
  <c r="I55" i="4"/>
  <c r="H55" i="4"/>
  <c r="D56" i="4"/>
  <c r="I56" i="4"/>
  <c r="H56" i="4"/>
  <c r="D57" i="4"/>
  <c r="I57" i="4"/>
  <c r="H57" i="4"/>
  <c r="D58" i="4"/>
  <c r="I58" i="4"/>
  <c r="H58" i="4"/>
  <c r="D59" i="4"/>
  <c r="I59" i="4"/>
  <c r="H59" i="4"/>
  <c r="D60" i="4"/>
  <c r="I60" i="4"/>
  <c r="H60" i="4"/>
  <c r="D61" i="4"/>
  <c r="I61" i="4"/>
  <c r="H61" i="4"/>
  <c r="D62" i="4"/>
  <c r="I62" i="4"/>
  <c r="H62" i="4"/>
  <c r="D63" i="4"/>
  <c r="I63" i="4"/>
  <c r="H63" i="4"/>
  <c r="D64" i="4"/>
  <c r="I64" i="4"/>
  <c r="H64" i="4"/>
  <c r="D65" i="4"/>
  <c r="I65" i="4"/>
  <c r="H65" i="4"/>
  <c r="D66" i="4"/>
  <c r="I66" i="4"/>
  <c r="H66" i="4"/>
  <c r="D67" i="4"/>
  <c r="I67" i="4"/>
  <c r="H67" i="4"/>
  <c r="D68" i="4"/>
  <c r="I68" i="4"/>
  <c r="H68" i="4"/>
  <c r="D69" i="4"/>
  <c r="I69" i="4"/>
  <c r="H69" i="4"/>
  <c r="D70" i="4"/>
  <c r="I70" i="4"/>
  <c r="H70" i="4"/>
  <c r="D71" i="4"/>
  <c r="I71" i="4"/>
  <c r="H71" i="4"/>
  <c r="D72" i="4"/>
  <c r="I72" i="4"/>
  <c r="H72" i="4"/>
  <c r="D73" i="4"/>
  <c r="I73" i="4"/>
  <c r="H73" i="4"/>
  <c r="D74" i="4"/>
  <c r="I74" i="4"/>
  <c r="H74" i="4"/>
  <c r="D75" i="4"/>
  <c r="I75" i="4"/>
  <c r="H75" i="4"/>
  <c r="D76" i="4"/>
  <c r="I76" i="4"/>
  <c r="H76" i="4"/>
  <c r="D77" i="4"/>
  <c r="I77" i="4"/>
  <c r="H77" i="4"/>
  <c r="D78" i="4"/>
  <c r="I78" i="4"/>
  <c r="H78" i="4"/>
  <c r="D79" i="4"/>
  <c r="I79" i="4"/>
  <c r="H79" i="4"/>
  <c r="D80" i="4"/>
  <c r="I80" i="4"/>
  <c r="H80" i="4"/>
  <c r="D81" i="4"/>
  <c r="I81" i="4"/>
  <c r="H81" i="4"/>
  <c r="D82" i="4"/>
  <c r="I82" i="4"/>
  <c r="H82" i="4"/>
  <c r="D83" i="4"/>
  <c r="I83" i="4"/>
  <c r="H83" i="4"/>
  <c r="D84" i="4"/>
  <c r="I84" i="4"/>
  <c r="H84" i="4"/>
  <c r="D85" i="4"/>
  <c r="I85" i="4"/>
  <c r="H85" i="4"/>
  <c r="D86" i="4"/>
  <c r="I86" i="4"/>
  <c r="H86" i="4"/>
  <c r="D87" i="4"/>
  <c r="I87" i="4"/>
  <c r="H87" i="4"/>
  <c r="D88" i="4"/>
  <c r="I88" i="4"/>
  <c r="H88" i="4"/>
  <c r="D89" i="4"/>
  <c r="I89" i="4"/>
  <c r="H89" i="4"/>
  <c r="D90" i="4"/>
  <c r="I90" i="4"/>
  <c r="H90" i="4"/>
  <c r="D91" i="4"/>
  <c r="I91" i="4"/>
  <c r="H91" i="4"/>
  <c r="D92" i="4"/>
  <c r="I92" i="4"/>
  <c r="H92" i="4"/>
  <c r="D93" i="4"/>
  <c r="I93" i="4"/>
  <c r="H93" i="4"/>
  <c r="D94" i="4"/>
  <c r="I94" i="4"/>
  <c r="H94" i="4"/>
  <c r="D95" i="4"/>
  <c r="I95" i="4"/>
  <c r="H95" i="4"/>
  <c r="D96" i="4"/>
  <c r="I96" i="4"/>
  <c r="H96" i="4"/>
  <c r="D97" i="4"/>
  <c r="I97" i="4"/>
  <c r="H97" i="4"/>
  <c r="D98" i="4"/>
  <c r="I98" i="4"/>
  <c r="H98" i="4"/>
  <c r="D99" i="4"/>
  <c r="I99" i="4"/>
  <c r="H99" i="4"/>
  <c r="D100" i="4"/>
  <c r="I100" i="4"/>
  <c r="H100" i="4"/>
  <c r="D101" i="4"/>
  <c r="I101" i="4"/>
  <c r="H101" i="4"/>
  <c r="D102" i="4"/>
  <c r="I102" i="4"/>
  <c r="H102" i="4"/>
  <c r="D103" i="4"/>
  <c r="I103" i="4"/>
  <c r="H103" i="4"/>
  <c r="D104" i="4"/>
  <c r="I104" i="4"/>
  <c r="H104" i="4"/>
  <c r="D105" i="4"/>
  <c r="I105" i="4"/>
  <c r="H105" i="4"/>
  <c r="D106" i="4"/>
  <c r="I106" i="4"/>
  <c r="H106" i="4"/>
  <c r="D107" i="4"/>
  <c r="I107" i="4"/>
  <c r="H107" i="4"/>
  <c r="D108" i="4"/>
  <c r="I108" i="4"/>
  <c r="H108" i="4"/>
  <c r="D109" i="4"/>
  <c r="I109" i="4"/>
  <c r="H109" i="4"/>
  <c r="D110" i="4"/>
  <c r="I110" i="4"/>
  <c r="H110" i="4"/>
  <c r="D111" i="4"/>
  <c r="I111" i="4"/>
  <c r="H111" i="4"/>
  <c r="D112" i="4"/>
  <c r="I112" i="4"/>
  <c r="H112" i="4"/>
  <c r="D113" i="4"/>
  <c r="I113" i="4"/>
  <c r="H113" i="4"/>
  <c r="D114" i="4"/>
  <c r="I114" i="4"/>
  <c r="H114" i="4"/>
  <c r="D115" i="4"/>
  <c r="I115" i="4"/>
  <c r="H115" i="4"/>
  <c r="D116" i="4"/>
  <c r="I116" i="4"/>
  <c r="H116" i="4"/>
  <c r="D117" i="4"/>
  <c r="I117" i="4"/>
  <c r="H117" i="4"/>
  <c r="D118" i="4"/>
  <c r="I118" i="4"/>
  <c r="H118" i="4"/>
  <c r="D119" i="4"/>
  <c r="I119" i="4"/>
  <c r="H119" i="4"/>
  <c r="D120" i="4"/>
  <c r="I120" i="4"/>
  <c r="H120" i="4"/>
  <c r="D121" i="4"/>
  <c r="I121" i="4"/>
  <c r="H121" i="4"/>
  <c r="D122" i="4"/>
  <c r="I122" i="4"/>
  <c r="H122" i="4"/>
  <c r="D123" i="4"/>
  <c r="I123" i="4"/>
  <c r="H123" i="4"/>
  <c r="D124" i="4"/>
  <c r="I124" i="4"/>
  <c r="H124" i="4"/>
  <c r="D125" i="4"/>
  <c r="I125" i="4"/>
  <c r="H125" i="4"/>
  <c r="D126" i="4"/>
  <c r="I126" i="4"/>
  <c r="H126" i="4"/>
  <c r="D127" i="4"/>
  <c r="I127" i="4"/>
  <c r="H127" i="4"/>
  <c r="D128" i="4"/>
  <c r="I128" i="4"/>
  <c r="H128" i="4"/>
  <c r="D129" i="4"/>
  <c r="I129" i="4"/>
  <c r="H129" i="4"/>
  <c r="D130" i="4"/>
  <c r="I130" i="4"/>
  <c r="H130" i="4"/>
  <c r="D131" i="4"/>
  <c r="I131" i="4"/>
  <c r="H131" i="4"/>
  <c r="D132" i="4"/>
  <c r="I132" i="4"/>
  <c r="H132" i="4"/>
  <c r="D133" i="4"/>
  <c r="I133" i="4"/>
  <c r="H133" i="4"/>
  <c r="D134" i="4"/>
  <c r="I134" i="4"/>
  <c r="H134" i="4"/>
  <c r="S3" i="3" l="1"/>
  <c r="T3" i="3"/>
  <c r="X18" i="4"/>
  <c r="X133" i="4"/>
  <c r="X101" i="4"/>
  <c r="X93" i="4"/>
  <c r="AF94" i="5" s="1"/>
  <c r="X85" i="4"/>
  <c r="X61" i="4"/>
  <c r="AF59" i="5" s="1"/>
  <c r="X53" i="4"/>
  <c r="X45" i="4"/>
  <c r="AF44" i="5" s="1"/>
  <c r="X21" i="4"/>
  <c r="X13" i="4"/>
  <c r="X5" i="4"/>
  <c r="X12" i="4"/>
  <c r="AF13" i="5" s="1"/>
  <c r="X4" i="4"/>
  <c r="AF5" i="5" s="1"/>
  <c r="X129" i="4"/>
  <c r="AF129" i="5" s="1"/>
  <c r="X121" i="4"/>
  <c r="X113" i="4"/>
  <c r="AF115" i="5" s="1"/>
  <c r="X105" i="4"/>
  <c r="X97" i="4"/>
  <c r="X89" i="4"/>
  <c r="X81" i="4"/>
  <c r="AF84" i="5" s="1"/>
  <c r="X73" i="4"/>
  <c r="AF74" i="5" s="1"/>
  <c r="X65" i="4"/>
  <c r="AF66" i="5" s="1"/>
  <c r="X57" i="4"/>
  <c r="AF58" i="5" s="1"/>
  <c r="X49" i="4"/>
  <c r="AF52" i="5" s="1"/>
  <c r="X41" i="4"/>
  <c r="X33" i="4"/>
  <c r="X25" i="4"/>
  <c r="X17" i="4"/>
  <c r="AF18" i="5" s="1"/>
  <c r="X9" i="4"/>
  <c r="AF10" i="5" s="1"/>
  <c r="X132" i="4"/>
  <c r="AF132" i="5" s="1"/>
  <c r="X124" i="4"/>
  <c r="X116" i="4"/>
  <c r="AF117" i="5" s="1"/>
  <c r="X108" i="4"/>
  <c r="X100" i="4"/>
  <c r="X92" i="4"/>
  <c r="X84" i="4"/>
  <c r="AF83" i="5" s="1"/>
  <c r="X76" i="4"/>
  <c r="AF77" i="5" s="1"/>
  <c r="X68" i="4"/>
  <c r="AF70" i="5" s="1"/>
  <c r="X60" i="4"/>
  <c r="AF62" i="5" s="1"/>
  <c r="X52" i="4"/>
  <c r="AF50" i="5" s="1"/>
  <c r="X44" i="4"/>
  <c r="X36" i="4"/>
  <c r="X28" i="4"/>
  <c r="X20" i="4"/>
  <c r="AF21" i="5" s="1"/>
  <c r="X131" i="4"/>
  <c r="AF131" i="5" s="1"/>
  <c r="X123" i="4"/>
  <c r="AF124" i="5" s="1"/>
  <c r="X115" i="4"/>
  <c r="X107" i="4"/>
  <c r="AF108" i="5" s="1"/>
  <c r="X99" i="4"/>
  <c r="X91" i="4"/>
  <c r="X83" i="4"/>
  <c r="X75" i="4"/>
  <c r="AF76" i="5" s="1"/>
  <c r="X67" i="4"/>
  <c r="AF69" i="5" s="1"/>
  <c r="X59" i="4"/>
  <c r="AF61" i="5" s="1"/>
  <c r="X51" i="4"/>
  <c r="X43" i="4"/>
  <c r="AF43" i="5" s="1"/>
  <c r="X35" i="4"/>
  <c r="X27" i="4"/>
  <c r="AF29" i="5" s="1"/>
  <c r="X19" i="4"/>
  <c r="X11" i="4"/>
  <c r="AF12" i="5" s="1"/>
  <c r="X130" i="4"/>
  <c r="AF130" i="5" s="1"/>
  <c r="X122" i="4"/>
  <c r="AF123" i="5" s="1"/>
  <c r="X114" i="4"/>
  <c r="AF114" i="5" s="1"/>
  <c r="X106" i="4"/>
  <c r="X98" i="4"/>
  <c r="X90" i="4"/>
  <c r="X82" i="4"/>
  <c r="X74" i="4"/>
  <c r="AF75" i="5" s="1"/>
  <c r="X66" i="4"/>
  <c r="AF67" i="5" s="1"/>
  <c r="X58" i="4"/>
  <c r="AF60" i="5" s="1"/>
  <c r="X50" i="4"/>
  <c r="AF47" i="5" s="1"/>
  <c r="X42" i="4"/>
  <c r="AF49" i="5" s="1"/>
  <c r="X34" i="4"/>
  <c r="X26" i="4"/>
  <c r="X10" i="4"/>
  <c r="X128" i="4"/>
  <c r="AF134" i="5" s="1"/>
  <c r="X120" i="4"/>
  <c r="X112" i="4"/>
  <c r="AF113" i="5" s="1"/>
  <c r="X104" i="4"/>
  <c r="AF105" i="5" s="1"/>
  <c r="X96" i="4"/>
  <c r="AF97" i="5" s="1"/>
  <c r="X88" i="4"/>
  <c r="X80" i="4"/>
  <c r="X72" i="4"/>
  <c r="X64" i="4"/>
  <c r="AF65" i="5" s="1"/>
  <c r="X56" i="4"/>
  <c r="AF57" i="5" s="1"/>
  <c r="X48" i="4"/>
  <c r="AF45" i="5" s="1"/>
  <c r="X40" i="4"/>
  <c r="AF33" i="5" s="1"/>
  <c r="X32" i="4"/>
  <c r="AF35" i="5" s="1"/>
  <c r="X24" i="4"/>
  <c r="X16" i="4"/>
  <c r="X8" i="4"/>
  <c r="X127" i="4"/>
  <c r="AF127" i="5" s="1"/>
  <c r="X119" i="4"/>
  <c r="AF120" i="5" s="1"/>
  <c r="X111" i="4"/>
  <c r="AF112" i="5" s="1"/>
  <c r="X103" i="4"/>
  <c r="AF106" i="5" s="1"/>
  <c r="X95" i="4"/>
  <c r="AF96" i="5" s="1"/>
  <c r="X87" i="4"/>
  <c r="X79" i="4"/>
  <c r="X71" i="4"/>
  <c r="X63" i="4"/>
  <c r="AF64" i="5" s="1"/>
  <c r="X55" i="4"/>
  <c r="AF56" i="5" s="1"/>
  <c r="X47" i="4"/>
  <c r="AF42" i="5" s="1"/>
  <c r="X39" i="4"/>
  <c r="X31" i="4"/>
  <c r="AF32" i="5" s="1"/>
  <c r="X23" i="4"/>
  <c r="X15" i="4"/>
  <c r="X7" i="4"/>
  <c r="X134" i="4"/>
  <c r="AF135" i="5" s="1"/>
  <c r="X126" i="4"/>
  <c r="AF126" i="5" s="1"/>
  <c r="X118" i="4"/>
  <c r="AF119" i="5" s="1"/>
  <c r="X110" i="4"/>
  <c r="AF111" i="5" s="1"/>
  <c r="X102" i="4"/>
  <c r="AF103" i="5" s="1"/>
  <c r="X94" i="4"/>
  <c r="X86" i="4"/>
  <c r="X78" i="4"/>
  <c r="X70" i="4"/>
  <c r="AF71" i="5" s="1"/>
  <c r="X62" i="4"/>
  <c r="AF63" i="5" s="1"/>
  <c r="X54" i="4"/>
  <c r="AF55" i="5" s="1"/>
  <c r="X46" i="4"/>
  <c r="X38" i="4"/>
  <c r="AF34" i="5" s="1"/>
  <c r="X30" i="4"/>
  <c r="AF31" i="5" s="1"/>
  <c r="X22" i="4"/>
  <c r="AF23" i="5" s="1"/>
  <c r="X14" i="4"/>
  <c r="X6" i="4"/>
  <c r="AF7" i="5" s="1"/>
  <c r="X125" i="4"/>
  <c r="AF128" i="5" s="1"/>
  <c r="X117" i="4"/>
  <c r="AF118" i="5" s="1"/>
  <c r="X109" i="4"/>
  <c r="AF109" i="5" s="1"/>
  <c r="X77" i="4"/>
  <c r="AF78" i="5" s="1"/>
  <c r="X69" i="4"/>
  <c r="X37" i="4"/>
  <c r="X29" i="4"/>
  <c r="G68" i="4"/>
  <c r="AA70" i="5" s="1"/>
  <c r="G129" i="4"/>
  <c r="AA129" i="5" s="1"/>
  <c r="G122" i="4"/>
  <c r="AA123" i="5" s="1"/>
  <c r="G114" i="4"/>
  <c r="AA114" i="5" s="1"/>
  <c r="G106" i="4"/>
  <c r="AA107" i="5" s="1"/>
  <c r="G90" i="4"/>
  <c r="AA91" i="5" s="1"/>
  <c r="G82" i="4"/>
  <c r="AA82" i="5" s="1"/>
  <c r="G74" i="4"/>
  <c r="AA75" i="5" s="1"/>
  <c r="G66" i="4"/>
  <c r="AA67" i="5" s="1"/>
  <c r="G58" i="4"/>
  <c r="AA60" i="5" s="1"/>
  <c r="G50" i="4"/>
  <c r="AA47" i="5" s="1"/>
  <c r="G42" i="4"/>
  <c r="AA49" i="5" s="1"/>
  <c r="G34" i="4"/>
  <c r="AA40" i="5" s="1"/>
  <c r="G26" i="4"/>
  <c r="AA27" i="5" s="1"/>
  <c r="G18" i="4"/>
  <c r="AA20" i="5" s="1"/>
  <c r="G10" i="4"/>
  <c r="AA11" i="5" s="1"/>
  <c r="G84" i="4"/>
  <c r="AA83" i="5" s="1"/>
  <c r="G130" i="4"/>
  <c r="AA130" i="5" s="1"/>
  <c r="G98" i="4"/>
  <c r="AA99" i="5" s="1"/>
  <c r="G127" i="4"/>
  <c r="AA127" i="5" s="1"/>
  <c r="G119" i="4"/>
  <c r="AA120" i="5" s="1"/>
  <c r="G111" i="4"/>
  <c r="AA112" i="5" s="1"/>
  <c r="G103" i="4"/>
  <c r="AA106" i="5" s="1"/>
  <c r="G95" i="4"/>
  <c r="AA96" i="5" s="1"/>
  <c r="G87" i="4"/>
  <c r="AA88" i="5" s="1"/>
  <c r="G79" i="4"/>
  <c r="AA80" i="5" s="1"/>
  <c r="G71" i="4"/>
  <c r="AA72" i="5" s="1"/>
  <c r="G63" i="4"/>
  <c r="AA64" i="5" s="1"/>
  <c r="G55" i="4"/>
  <c r="AA56" i="5" s="1"/>
  <c r="G47" i="4"/>
  <c r="AA42" i="5" s="1"/>
  <c r="G39" i="4"/>
  <c r="AA36" i="5" s="1"/>
  <c r="G31" i="4"/>
  <c r="AA32" i="5" s="1"/>
  <c r="G23" i="4"/>
  <c r="AA24" i="5" s="1"/>
  <c r="G15" i="4"/>
  <c r="AA16" i="5" s="1"/>
  <c r="G7" i="4"/>
  <c r="AA8" i="5" s="1"/>
  <c r="G108" i="4"/>
  <c r="AA110" i="5" s="1"/>
  <c r="G92" i="4"/>
  <c r="AA93" i="5" s="1"/>
  <c r="G36" i="4"/>
  <c r="AA38" i="5" s="1"/>
  <c r="G20" i="4"/>
  <c r="AA21" i="5" s="1"/>
  <c r="G105" i="4"/>
  <c r="AA104" i="5" s="1"/>
  <c r="G97" i="4"/>
  <c r="AA98" i="5" s="1"/>
  <c r="G89" i="4"/>
  <c r="AA90" i="5" s="1"/>
  <c r="G81" i="4"/>
  <c r="AA84" i="5" s="1"/>
  <c r="G73" i="4"/>
  <c r="AA74" i="5" s="1"/>
  <c r="G65" i="4"/>
  <c r="AA66" i="5" s="1"/>
  <c r="G57" i="4"/>
  <c r="AA58" i="5" s="1"/>
  <c r="G49" i="4"/>
  <c r="AA52" i="5" s="1"/>
  <c r="G41" i="4"/>
  <c r="AA48" i="5" s="1"/>
  <c r="G33" i="4"/>
  <c r="AA37" i="5" s="1"/>
  <c r="G25" i="4"/>
  <c r="AA26" i="5" s="1"/>
  <c r="G17" i="4"/>
  <c r="AA18" i="5" s="1"/>
  <c r="G9" i="4"/>
  <c r="AA10" i="5" s="1"/>
  <c r="G100" i="4"/>
  <c r="AA100" i="5" s="1"/>
  <c r="G60" i="4"/>
  <c r="AA62" i="5" s="1"/>
  <c r="G44" i="4"/>
  <c r="AA46" i="5" s="1"/>
  <c r="G12" i="4"/>
  <c r="AA13" i="5" s="1"/>
  <c r="G118" i="4"/>
  <c r="AA119" i="5" s="1"/>
  <c r="G110" i="4"/>
  <c r="AA111" i="5" s="1"/>
  <c r="G102" i="4"/>
  <c r="AA103" i="5" s="1"/>
  <c r="G94" i="4"/>
  <c r="AA95" i="5" s="1"/>
  <c r="G86" i="4"/>
  <c r="AA87" i="5" s="1"/>
  <c r="G78" i="4"/>
  <c r="AA79" i="5" s="1"/>
  <c r="G70" i="4"/>
  <c r="AA71" i="5" s="1"/>
  <c r="G62" i="4"/>
  <c r="AA63" i="5" s="1"/>
  <c r="G54" i="4"/>
  <c r="AA55" i="5" s="1"/>
  <c r="G46" i="4"/>
  <c r="AA54" i="5" s="1"/>
  <c r="G38" i="4"/>
  <c r="AA34" i="5" s="1"/>
  <c r="G30" i="4"/>
  <c r="AA31" i="5" s="1"/>
  <c r="G22" i="4"/>
  <c r="AA23" i="5" s="1"/>
  <c r="G14" i="4"/>
  <c r="AA15" i="5" s="1"/>
  <c r="G6" i="4"/>
  <c r="AA7" i="5" s="1"/>
  <c r="G116" i="4"/>
  <c r="AA117" i="5" s="1"/>
  <c r="G28" i="4"/>
  <c r="AA28" i="5" s="1"/>
  <c r="G121" i="4"/>
  <c r="AA122" i="5" s="1"/>
  <c r="G123" i="4"/>
  <c r="AA124" i="5" s="1"/>
  <c r="G91" i="4"/>
  <c r="AA92" i="5" s="1"/>
  <c r="G83" i="4"/>
  <c r="AA85" i="5" s="1"/>
  <c r="G75" i="4"/>
  <c r="AA76" i="5" s="1"/>
  <c r="G67" i="4"/>
  <c r="AA69" i="5" s="1"/>
  <c r="G59" i="4"/>
  <c r="AA61" i="5" s="1"/>
  <c r="G51" i="4"/>
  <c r="AA53" i="5" s="1"/>
  <c r="G43" i="4"/>
  <c r="AA43" i="5" s="1"/>
  <c r="G35" i="4"/>
  <c r="AA39" i="5" s="1"/>
  <c r="G27" i="4"/>
  <c r="AA29" i="5" s="1"/>
  <c r="G19" i="4"/>
  <c r="AA19" i="5" s="1"/>
  <c r="G11" i="4"/>
  <c r="AA12" i="5" s="1"/>
  <c r="G132" i="4"/>
  <c r="AA132" i="5" s="1"/>
  <c r="G76" i="4"/>
  <c r="AA77" i="5" s="1"/>
  <c r="G4" i="4"/>
  <c r="AA5" i="5" s="1"/>
  <c r="G134" i="4"/>
  <c r="AA135" i="5" s="1"/>
  <c r="G126" i="4"/>
  <c r="AA126" i="5" s="1"/>
  <c r="G131" i="4"/>
  <c r="AA131" i="5" s="1"/>
  <c r="G128" i="4"/>
  <c r="AA134" i="5" s="1"/>
  <c r="G120" i="4"/>
  <c r="AA121" i="5" s="1"/>
  <c r="G112" i="4"/>
  <c r="AA113" i="5" s="1"/>
  <c r="G104" i="4"/>
  <c r="AA105" i="5" s="1"/>
  <c r="G96" i="4"/>
  <c r="AA97" i="5" s="1"/>
  <c r="G88" i="4"/>
  <c r="AA89" i="5" s="1"/>
  <c r="G80" i="4"/>
  <c r="AA81" i="5" s="1"/>
  <c r="G72" i="4"/>
  <c r="AA73" i="5" s="1"/>
  <c r="G64" i="4"/>
  <c r="AA65" i="5" s="1"/>
  <c r="G56" i="4"/>
  <c r="AA57" i="5" s="1"/>
  <c r="G48" i="4"/>
  <c r="AA45" i="5" s="1"/>
  <c r="G40" i="4"/>
  <c r="AA33" i="5" s="1"/>
  <c r="G32" i="4"/>
  <c r="AA35" i="5" s="1"/>
  <c r="G24" i="4"/>
  <c r="AA25" i="5" s="1"/>
  <c r="G16" i="4"/>
  <c r="AA17" i="5" s="1"/>
  <c r="G8" i="4"/>
  <c r="AA9" i="5" s="1"/>
  <c r="G124" i="4"/>
  <c r="AA125" i="5" s="1"/>
  <c r="G52" i="4"/>
  <c r="AA50" i="5" s="1"/>
  <c r="G113" i="4"/>
  <c r="AA115" i="5" s="1"/>
  <c r="G115" i="4"/>
  <c r="AA116" i="5" s="1"/>
  <c r="G107" i="4"/>
  <c r="AA108" i="5" s="1"/>
  <c r="G99" i="4"/>
  <c r="AA101" i="5" s="1"/>
  <c r="G133" i="4"/>
  <c r="AA133" i="5" s="1"/>
  <c r="G125" i="4"/>
  <c r="AA128" i="5" s="1"/>
  <c r="G117" i="4"/>
  <c r="AA118" i="5" s="1"/>
  <c r="G109" i="4"/>
  <c r="AA109" i="5" s="1"/>
  <c r="G101" i="4"/>
  <c r="AA102" i="5" s="1"/>
  <c r="G93" i="4"/>
  <c r="AA94" i="5" s="1"/>
  <c r="G85" i="4"/>
  <c r="AA86" i="5" s="1"/>
  <c r="G77" i="4"/>
  <c r="AA78" i="5" s="1"/>
  <c r="G69" i="4"/>
  <c r="AA68" i="5" s="1"/>
  <c r="G61" i="4"/>
  <c r="AA59" i="5" s="1"/>
  <c r="G53" i="4"/>
  <c r="AA51" i="5" s="1"/>
  <c r="G45" i="4"/>
  <c r="AA44" i="5" s="1"/>
  <c r="G37" i="4"/>
  <c r="AA41" i="5" s="1"/>
  <c r="G29" i="4"/>
  <c r="AA30" i="5" s="1"/>
  <c r="G21" i="4"/>
  <c r="AA22" i="5" s="1"/>
  <c r="G13" i="4"/>
  <c r="AA14" i="5" s="1"/>
  <c r="G5" i="4"/>
  <c r="AA6" i="5" s="1"/>
  <c r="W9" i="5"/>
  <c r="W6" i="5"/>
  <c r="W11" i="5"/>
  <c r="W13" i="5"/>
  <c r="W10" i="5"/>
  <c r="W7" i="5"/>
  <c r="W5" i="5"/>
  <c r="W8" i="5"/>
  <c r="W12" i="5"/>
  <c r="S130" i="4"/>
  <c r="AE130" i="5" s="1"/>
  <c r="S122" i="4"/>
  <c r="S114" i="4"/>
  <c r="AE114" i="5" s="1"/>
  <c r="S106" i="4"/>
  <c r="AE107" i="5" s="1"/>
  <c r="S98" i="4"/>
  <c r="AE99" i="5" s="1"/>
  <c r="S90" i="4"/>
  <c r="AE91" i="5" s="1"/>
  <c r="S82" i="4"/>
  <c r="AE82" i="5" s="1"/>
  <c r="S74" i="4"/>
  <c r="AE75" i="5" s="1"/>
  <c r="S66" i="4"/>
  <c r="AE67" i="5" s="1"/>
  <c r="S58" i="4"/>
  <c r="S50" i="4"/>
  <c r="S42" i="4"/>
  <c r="AE49" i="5" s="1"/>
  <c r="S34" i="4"/>
  <c r="AE40" i="5" s="1"/>
  <c r="S26" i="4"/>
  <c r="AE27" i="5" s="1"/>
  <c r="S18" i="4"/>
  <c r="AE20" i="5" s="1"/>
  <c r="S10" i="4"/>
  <c r="AE11" i="5" s="1"/>
  <c r="S118" i="4"/>
  <c r="AE119" i="5" s="1"/>
  <c r="S110" i="4"/>
  <c r="AE111" i="5" s="1"/>
  <c r="S102" i="4"/>
  <c r="AE103" i="5" s="1"/>
  <c r="S94" i="4"/>
  <c r="AE95" i="5" s="1"/>
  <c r="S86" i="4"/>
  <c r="AE87" i="5" s="1"/>
  <c r="S78" i="4"/>
  <c r="AE79" i="5" s="1"/>
  <c r="S70" i="4"/>
  <c r="AE71" i="5" s="1"/>
  <c r="S62" i="4"/>
  <c r="AE63" i="5" s="1"/>
  <c r="S54" i="4"/>
  <c r="AE55" i="5" s="1"/>
  <c r="S46" i="4"/>
  <c r="S38" i="4"/>
  <c r="AE34" i="5" s="1"/>
  <c r="S128" i="4"/>
  <c r="AE134" i="5" s="1"/>
  <c r="S120" i="4"/>
  <c r="AE121" i="5" s="1"/>
  <c r="S112" i="4"/>
  <c r="AE113" i="5" s="1"/>
  <c r="S104" i="4"/>
  <c r="AE105" i="5" s="1"/>
  <c r="S96" i="4"/>
  <c r="AE97" i="5" s="1"/>
  <c r="S88" i="4"/>
  <c r="AE89" i="5" s="1"/>
  <c r="S80" i="4"/>
  <c r="AE81" i="5" s="1"/>
  <c r="S72" i="4"/>
  <c r="AE73" i="5" s="1"/>
  <c r="S64" i="4"/>
  <c r="AE65" i="5" s="1"/>
  <c r="S56" i="4"/>
  <c r="AE57" i="5" s="1"/>
  <c r="S48" i="4"/>
  <c r="AE45" i="5" s="1"/>
  <c r="S40" i="4"/>
  <c r="AE33" i="5" s="1"/>
  <c r="S32" i="4"/>
  <c r="AE35" i="5" s="1"/>
  <c r="S24" i="4"/>
  <c r="AE25" i="5" s="1"/>
  <c r="S16" i="4"/>
  <c r="S8" i="4"/>
  <c r="AE9" i="5" s="1"/>
  <c r="S134" i="4"/>
  <c r="AE135" i="5" s="1"/>
  <c r="S126" i="4"/>
  <c r="AE126" i="5" s="1"/>
  <c r="S30" i="4"/>
  <c r="AE31" i="5" s="1"/>
  <c r="S22" i="4"/>
  <c r="AE23" i="5" s="1"/>
  <c r="S14" i="4"/>
  <c r="AE15" i="5" s="1"/>
  <c r="S6" i="4"/>
  <c r="AE7" i="5" s="1"/>
  <c r="S131" i="4"/>
  <c r="S123" i="4"/>
  <c r="AE124" i="5" s="1"/>
  <c r="S115" i="4"/>
  <c r="AE116" i="5" s="1"/>
  <c r="S107" i="4"/>
  <c r="AE108" i="5" s="1"/>
  <c r="S99" i="4"/>
  <c r="AE101" i="5" s="1"/>
  <c r="S91" i="4"/>
  <c r="AE92" i="5" s="1"/>
  <c r="S83" i="4"/>
  <c r="AE85" i="5" s="1"/>
  <c r="S75" i="4"/>
  <c r="AE76" i="5" s="1"/>
  <c r="S67" i="4"/>
  <c r="S59" i="4"/>
  <c r="AE61" i="5" s="1"/>
  <c r="S51" i="4"/>
  <c r="AE53" i="5" s="1"/>
  <c r="S43" i="4"/>
  <c r="S35" i="4"/>
  <c r="AE39" i="5" s="1"/>
  <c r="S27" i="4"/>
  <c r="AE29" i="5" s="1"/>
  <c r="S19" i="4"/>
  <c r="AE19" i="5" s="1"/>
  <c r="S11" i="4"/>
  <c r="AE12" i="5" s="1"/>
  <c r="S133" i="4"/>
  <c r="S125" i="4"/>
  <c r="AE128" i="5" s="1"/>
  <c r="S117" i="4"/>
  <c r="AE118" i="5" s="1"/>
  <c r="S109" i="4"/>
  <c r="AE109" i="5" s="1"/>
  <c r="S101" i="4"/>
  <c r="AE102" i="5" s="1"/>
  <c r="S93" i="4"/>
  <c r="AE94" i="5" s="1"/>
  <c r="S85" i="4"/>
  <c r="AE86" i="5" s="1"/>
  <c r="S77" i="4"/>
  <c r="AE78" i="5" s="1"/>
  <c r="S69" i="4"/>
  <c r="S61" i="4"/>
  <c r="AE59" i="5" s="1"/>
  <c r="S53" i="4"/>
  <c r="AE51" i="5" s="1"/>
  <c r="S45" i="4"/>
  <c r="AE44" i="5" s="1"/>
  <c r="S37" i="4"/>
  <c r="AE41" i="5" s="1"/>
  <c r="S29" i="4"/>
  <c r="AE30" i="5" s="1"/>
  <c r="S21" i="4"/>
  <c r="AE22" i="5" s="1"/>
  <c r="S13" i="4"/>
  <c r="AE14" i="5" s="1"/>
  <c r="S5" i="4"/>
  <c r="W93" i="75"/>
  <c r="K94" i="5" s="1"/>
  <c r="S129" i="4"/>
  <c r="AE129" i="5" s="1"/>
  <c r="S121" i="4"/>
  <c r="AE122" i="5" s="1"/>
  <c r="S113" i="4"/>
  <c r="AE115" i="5" s="1"/>
  <c r="S105" i="4"/>
  <c r="AE104" i="5" s="1"/>
  <c r="S97" i="4"/>
  <c r="AE98" i="5" s="1"/>
  <c r="S89" i="4"/>
  <c r="AE90" i="5" s="1"/>
  <c r="S81" i="4"/>
  <c r="AE84" i="5" s="1"/>
  <c r="S73" i="4"/>
  <c r="AE74" i="5" s="1"/>
  <c r="S65" i="4"/>
  <c r="AE66" i="5" s="1"/>
  <c r="S57" i="4"/>
  <c r="AE58" i="5" s="1"/>
  <c r="S49" i="4"/>
  <c r="AE52" i="5" s="1"/>
  <c r="S41" i="4"/>
  <c r="AE48" i="5" s="1"/>
  <c r="S33" i="4"/>
  <c r="AE37" i="5" s="1"/>
  <c r="S25" i="4"/>
  <c r="AE26" i="5" s="1"/>
  <c r="S17" i="4"/>
  <c r="AE18" i="5" s="1"/>
  <c r="S9" i="4"/>
  <c r="AE10" i="5" s="1"/>
  <c r="S127" i="4"/>
  <c r="AE127" i="5" s="1"/>
  <c r="S119" i="4"/>
  <c r="AE120" i="5" s="1"/>
  <c r="S111" i="4"/>
  <c r="AE112" i="5" s="1"/>
  <c r="S103" i="4"/>
  <c r="AE106" i="5" s="1"/>
  <c r="S95" i="4"/>
  <c r="AE96" i="5" s="1"/>
  <c r="S87" i="4"/>
  <c r="AE88" i="5" s="1"/>
  <c r="S79" i="4"/>
  <c r="S71" i="4"/>
  <c r="AE72" i="5" s="1"/>
  <c r="S63" i="4"/>
  <c r="AE64" i="5" s="1"/>
  <c r="S55" i="4"/>
  <c r="AE56" i="5" s="1"/>
  <c r="S47" i="4"/>
  <c r="AE42" i="5" s="1"/>
  <c r="S39" i="4"/>
  <c r="AE36" i="5" s="1"/>
  <c r="S31" i="4"/>
  <c r="AE32" i="5" s="1"/>
  <c r="S23" i="4"/>
  <c r="AE24" i="5" s="1"/>
  <c r="S15" i="4"/>
  <c r="AE16" i="5" s="1"/>
  <c r="S7" i="4"/>
  <c r="AE8" i="5" s="1"/>
  <c r="S132" i="4"/>
  <c r="AE132" i="5" s="1"/>
  <c r="S124" i="4"/>
  <c r="AE125" i="5" s="1"/>
  <c r="S116" i="4"/>
  <c r="AE117" i="5" s="1"/>
  <c r="S108" i="4"/>
  <c r="AE110" i="5" s="1"/>
  <c r="S100" i="4"/>
  <c r="AE100" i="5" s="1"/>
  <c r="S92" i="4"/>
  <c r="AE93" i="5" s="1"/>
  <c r="S84" i="4"/>
  <c r="AE83" i="5" s="1"/>
  <c r="S76" i="4"/>
  <c r="AE77" i="5" s="1"/>
  <c r="S68" i="4"/>
  <c r="AE70" i="5" s="1"/>
  <c r="S60" i="4"/>
  <c r="AE62" i="5" s="1"/>
  <c r="S52" i="4"/>
  <c r="AE50" i="5" s="1"/>
  <c r="S44" i="4"/>
  <c r="AE46" i="5" s="1"/>
  <c r="S36" i="4"/>
  <c r="AE38" i="5" s="1"/>
  <c r="S28" i="4"/>
  <c r="AE28" i="5" s="1"/>
  <c r="S20" i="4"/>
  <c r="S12" i="4"/>
  <c r="AE13" i="5" s="1"/>
  <c r="S4" i="4"/>
  <c r="AE5" i="5" s="1"/>
  <c r="F3" i="3"/>
  <c r="I89" i="5"/>
  <c r="F89" i="5"/>
  <c r="F9" i="3"/>
  <c r="N10" i="5" s="1"/>
  <c r="F8" i="3"/>
  <c r="N9" i="5" s="1"/>
  <c r="S4" i="3"/>
  <c r="V4" i="3" s="1"/>
  <c r="R5" i="5" s="1"/>
  <c r="I7" i="3"/>
  <c r="O8" i="5" s="1"/>
  <c r="F10" i="3"/>
  <c r="N11" i="5" s="1"/>
  <c r="F6" i="3"/>
  <c r="N7" i="5" s="1"/>
  <c r="F12" i="3"/>
  <c r="N13" i="5" s="1"/>
  <c r="F4" i="3"/>
  <c r="N5" i="5" s="1"/>
  <c r="Q5" i="5" s="1"/>
  <c r="I12" i="3"/>
  <c r="O13" i="5" s="1"/>
  <c r="I6" i="3"/>
  <c r="O7" i="5" s="1"/>
  <c r="F7" i="3"/>
  <c r="N8" i="5" s="1"/>
  <c r="V12" i="3"/>
  <c r="R13" i="5" s="1"/>
  <c r="I5" i="3"/>
  <c r="O6" i="5" s="1"/>
  <c r="U9" i="3"/>
  <c r="V9" i="3" s="1"/>
  <c r="R10" i="5" s="1"/>
  <c r="AM5" i="3"/>
  <c r="V6" i="5" s="1"/>
  <c r="S5" i="3"/>
  <c r="V5" i="3" s="1"/>
  <c r="R6" i="5" s="1"/>
  <c r="U11" i="3"/>
  <c r="V11" i="3" s="1"/>
  <c r="R12" i="5" s="1"/>
  <c r="U10" i="3"/>
  <c r="V10" i="3" s="1"/>
  <c r="R11" i="5" s="1"/>
  <c r="I8" i="3"/>
  <c r="O9" i="5" s="1"/>
  <c r="S6" i="3"/>
  <c r="V6" i="3" s="1"/>
  <c r="R7" i="5" s="1"/>
  <c r="U8" i="3"/>
  <c r="V8" i="3" s="1"/>
  <c r="R9" i="5" s="1"/>
  <c r="U3" i="3"/>
  <c r="V3" i="3" s="1"/>
  <c r="R4" i="5" s="1"/>
  <c r="U7" i="3"/>
  <c r="V7" i="3" s="1"/>
  <c r="R8" i="5" s="1"/>
  <c r="AM11" i="3"/>
  <c r="V12" i="5" s="1"/>
  <c r="AM7" i="3"/>
  <c r="V8" i="5" s="1"/>
  <c r="J134" i="4"/>
  <c r="J126" i="4"/>
  <c r="J118" i="4"/>
  <c r="J110" i="4"/>
  <c r="J102" i="4"/>
  <c r="J94" i="4"/>
  <c r="J54" i="4"/>
  <c r="J46" i="4"/>
  <c r="AB54" i="5" s="1"/>
  <c r="J6" i="4"/>
  <c r="AB7" i="5" s="1"/>
  <c r="J133" i="4"/>
  <c r="J77" i="4"/>
  <c r="J5" i="4"/>
  <c r="AG12" i="3"/>
  <c r="T13" i="5" s="1"/>
  <c r="AG4" i="3"/>
  <c r="T5" i="5" s="1"/>
  <c r="J75" i="4"/>
  <c r="J67" i="4"/>
  <c r="J59" i="4"/>
  <c r="AB61" i="5" s="1"/>
  <c r="J58" i="4"/>
  <c r="P63" i="4"/>
  <c r="AD64" i="5" s="1"/>
  <c r="J81" i="4"/>
  <c r="J73" i="4"/>
  <c r="P97" i="4"/>
  <c r="AD98" i="5" s="1"/>
  <c r="J42" i="4"/>
  <c r="J26" i="4"/>
  <c r="P65" i="4"/>
  <c r="AD66" i="5" s="1"/>
  <c r="J55" i="4"/>
  <c r="J47" i="4"/>
  <c r="J39" i="4"/>
  <c r="J31" i="4"/>
  <c r="J23" i="4"/>
  <c r="J125" i="4"/>
  <c r="J93" i="4"/>
  <c r="J85" i="4"/>
  <c r="J61" i="4"/>
  <c r="J53" i="4"/>
  <c r="AB51" i="5" s="1"/>
  <c r="P77" i="4"/>
  <c r="AD78" i="5" s="1"/>
  <c r="J108" i="4"/>
  <c r="J122" i="4"/>
  <c r="J98" i="4"/>
  <c r="J50" i="4"/>
  <c r="P105" i="4"/>
  <c r="AD104" i="5" s="1"/>
  <c r="P87" i="4"/>
  <c r="AD88" i="5" s="1"/>
  <c r="AF85" i="5"/>
  <c r="J130" i="4"/>
  <c r="P133" i="4"/>
  <c r="AD133" i="5" s="1"/>
  <c r="P127" i="4"/>
  <c r="AD127" i="5" s="1"/>
  <c r="P83" i="4"/>
  <c r="AD85" i="5" s="1"/>
  <c r="J132" i="4"/>
  <c r="J100" i="4"/>
  <c r="J84" i="4"/>
  <c r="J76" i="4"/>
  <c r="J57" i="4"/>
  <c r="J44" i="4"/>
  <c r="J36" i="4"/>
  <c r="J28" i="4"/>
  <c r="J20" i="4"/>
  <c r="J12" i="4"/>
  <c r="AF80" i="5"/>
  <c r="AF72" i="5"/>
  <c r="J41" i="4"/>
  <c r="J33" i="4"/>
  <c r="AB37" i="5" s="1"/>
  <c r="J25" i="4"/>
  <c r="P61" i="4"/>
  <c r="AD59" i="5" s="1"/>
  <c r="J51" i="4"/>
  <c r="J11" i="4"/>
  <c r="AB12" i="5" s="1"/>
  <c r="P119" i="4"/>
  <c r="AD120" i="5" s="1"/>
  <c r="AG10" i="3"/>
  <c r="T11" i="5" s="1"/>
  <c r="J124" i="4"/>
  <c r="J128" i="4"/>
  <c r="J120" i="4"/>
  <c r="J112" i="4"/>
  <c r="J104" i="4"/>
  <c r="J96" i="4"/>
  <c r="J56" i="4"/>
  <c r="J48" i="4"/>
  <c r="J129" i="4"/>
  <c r="J121" i="4"/>
  <c r="AB122" i="5" s="1"/>
  <c r="J113" i="4"/>
  <c r="J105" i="4"/>
  <c r="J97" i="4"/>
  <c r="J89" i="4"/>
  <c r="J68" i="4"/>
  <c r="J65" i="4"/>
  <c r="J49" i="4"/>
  <c r="P103" i="4"/>
  <c r="AD106" i="5" s="1"/>
  <c r="J70" i="4"/>
  <c r="J38" i="4"/>
  <c r="J35" i="4"/>
  <c r="J27" i="4"/>
  <c r="J19" i="4"/>
  <c r="J83" i="4"/>
  <c r="J43" i="4"/>
  <c r="J64" i="4"/>
  <c r="J40" i="4"/>
  <c r="J16" i="4"/>
  <c r="J62" i="4"/>
  <c r="J30" i="4"/>
  <c r="J88" i="4"/>
  <c r="J80" i="4"/>
  <c r="J69" i="4"/>
  <c r="J32" i="4"/>
  <c r="J8" i="4"/>
  <c r="J114" i="4"/>
  <c r="J45" i="4"/>
  <c r="J37" i="4"/>
  <c r="J29" i="4"/>
  <c r="J21" i="4"/>
  <c r="J86" i="4"/>
  <c r="J14" i="4"/>
  <c r="J109" i="4"/>
  <c r="J72" i="4"/>
  <c r="J24" i="4"/>
  <c r="J106" i="4"/>
  <c r="J90" i="4"/>
  <c r="J87" i="4"/>
  <c r="J82" i="4"/>
  <c r="J79" i="4"/>
  <c r="J74" i="4"/>
  <c r="J71" i="4"/>
  <c r="J66" i="4"/>
  <c r="J63" i="4"/>
  <c r="J34" i="4"/>
  <c r="J18" i="4"/>
  <c r="P111" i="4"/>
  <c r="AD112" i="5" s="1"/>
  <c r="P71" i="4"/>
  <c r="AD72" i="5" s="1"/>
  <c r="P59" i="4"/>
  <c r="AD61" i="5" s="1"/>
  <c r="J22" i="4"/>
  <c r="J116" i="4"/>
  <c r="J92" i="4"/>
  <c r="J60" i="4"/>
  <c r="J52" i="4"/>
  <c r="J4" i="4"/>
  <c r="J78" i="4"/>
  <c r="J10" i="4"/>
  <c r="AF102" i="5"/>
  <c r="P95" i="4"/>
  <c r="AD96" i="5" s="1"/>
  <c r="AF53" i="5"/>
  <c r="AF30" i="5"/>
  <c r="AF17" i="5"/>
  <c r="P81" i="4"/>
  <c r="AD84" i="5" s="1"/>
  <c r="P75" i="4"/>
  <c r="AD76" i="5" s="1"/>
  <c r="AF15" i="5"/>
  <c r="AG6" i="3"/>
  <c r="T7" i="5" s="1"/>
  <c r="AG5" i="3"/>
  <c r="T6" i="5" s="1"/>
  <c r="P117" i="4"/>
  <c r="AD118" i="5" s="1"/>
  <c r="P109" i="4"/>
  <c r="AD109" i="5" s="1"/>
  <c r="P101" i="4"/>
  <c r="AD102" i="5" s="1"/>
  <c r="P93" i="4"/>
  <c r="AD94" i="5" s="1"/>
  <c r="P67" i="4"/>
  <c r="AD69" i="5" s="1"/>
  <c r="AF133" i="5"/>
  <c r="AE123" i="5"/>
  <c r="P73" i="4"/>
  <c r="AD74" i="5" s="1"/>
  <c r="P69" i="4"/>
  <c r="AD68" i="5" s="1"/>
  <c r="P57" i="4"/>
  <c r="AD58" i="5" s="1"/>
  <c r="P39" i="4"/>
  <c r="AD36" i="5" s="1"/>
  <c r="P23" i="4"/>
  <c r="AD24" i="5" s="1"/>
  <c r="P11" i="4"/>
  <c r="AD12" i="5" s="1"/>
  <c r="AG11" i="3"/>
  <c r="T12" i="5" s="1"/>
  <c r="K3" i="3"/>
  <c r="L3" i="3" s="1"/>
  <c r="P3" i="3" s="1"/>
  <c r="P7" i="5"/>
  <c r="P12" i="5"/>
  <c r="P11" i="5"/>
  <c r="P6" i="5"/>
  <c r="P10" i="5"/>
  <c r="J37" i="5"/>
  <c r="W121" i="75"/>
  <c r="K122" i="5" s="1"/>
  <c r="W78" i="75"/>
  <c r="K79" i="5" s="1"/>
  <c r="J80" i="5"/>
  <c r="J79" i="5"/>
  <c r="J109" i="5"/>
  <c r="J90" i="5"/>
  <c r="O38" i="75"/>
  <c r="F34" i="5" s="1"/>
  <c r="O52" i="75"/>
  <c r="F50" i="5" s="1"/>
  <c r="O39" i="75"/>
  <c r="F36" i="5" s="1"/>
  <c r="W6" i="75"/>
  <c r="K7" i="5" s="1"/>
  <c r="W103" i="75"/>
  <c r="K106" i="5" s="1"/>
  <c r="J91" i="5"/>
  <c r="J129" i="5"/>
  <c r="O108" i="75"/>
  <c r="F110" i="5" s="1"/>
  <c r="W99" i="75"/>
  <c r="K101" i="5" s="1"/>
  <c r="J39" i="5"/>
  <c r="J111" i="5"/>
  <c r="W128" i="75"/>
  <c r="K134" i="5" s="1"/>
  <c r="W115" i="75"/>
  <c r="K116" i="5" s="1"/>
  <c r="J105" i="5"/>
  <c r="W126" i="75"/>
  <c r="K126" i="5" s="1"/>
  <c r="O106" i="75"/>
  <c r="F107" i="5" s="1"/>
  <c r="J102" i="5"/>
  <c r="W82" i="75"/>
  <c r="K82" i="5" s="1"/>
  <c r="O35" i="75"/>
  <c r="F39" i="5" s="1"/>
  <c r="W10" i="75"/>
  <c r="K11" i="5" s="1"/>
  <c r="O5" i="75"/>
  <c r="F6" i="5" s="1"/>
  <c r="J135" i="5"/>
  <c r="J89" i="5"/>
  <c r="J85" i="5"/>
  <c r="W44" i="75"/>
  <c r="J104" i="5"/>
  <c r="J64" i="5"/>
  <c r="J50" i="5"/>
  <c r="W28" i="75"/>
  <c r="K28" i="5" s="1"/>
  <c r="W111" i="75"/>
  <c r="K112" i="5" s="1"/>
  <c r="J100" i="5"/>
  <c r="J101" i="5"/>
  <c r="J96" i="5"/>
  <c r="J18" i="5"/>
  <c r="O7" i="75"/>
  <c r="F8" i="5" s="1"/>
  <c r="W73" i="75"/>
  <c r="K74" i="5" s="1"/>
  <c r="W29" i="75"/>
  <c r="K30" i="5" s="1"/>
  <c r="W101" i="75"/>
  <c r="K102" i="5" s="1"/>
  <c r="W83" i="75"/>
  <c r="K85" i="5" s="1"/>
  <c r="O42" i="75"/>
  <c r="F49" i="5" s="1"/>
  <c r="W32" i="75"/>
  <c r="K35" i="5" s="1"/>
  <c r="W31" i="75"/>
  <c r="K32" i="5" s="1"/>
  <c r="W122" i="75"/>
  <c r="K123" i="5" s="1"/>
  <c r="O73" i="75"/>
  <c r="O71" i="75"/>
  <c r="R71" i="75" s="1"/>
  <c r="O40" i="75"/>
  <c r="F33" i="5" s="1"/>
  <c r="J130" i="5"/>
  <c r="J123" i="5"/>
  <c r="W67" i="75"/>
  <c r="K69" i="5" s="1"/>
  <c r="W21" i="75"/>
  <c r="K22" i="5" s="1"/>
  <c r="O93" i="75"/>
  <c r="W81" i="75"/>
  <c r="K84" i="5" s="1"/>
  <c r="W60" i="75"/>
  <c r="K62" i="5" s="1"/>
  <c r="O58" i="75"/>
  <c r="F60" i="5" s="1"/>
  <c r="W41" i="75"/>
  <c r="K48" i="5" s="1"/>
  <c r="O27" i="75"/>
  <c r="F29" i="5" s="1"/>
  <c r="W100" i="75"/>
  <c r="K100" i="5" s="1"/>
  <c r="O41" i="75"/>
  <c r="F48" i="5" s="1"/>
  <c r="W39" i="75"/>
  <c r="K36" i="5" s="1"/>
  <c r="W36" i="75"/>
  <c r="K38" i="5" s="1"/>
  <c r="W130" i="75"/>
  <c r="K130" i="5" s="1"/>
  <c r="J125" i="5"/>
  <c r="J113" i="5"/>
  <c r="W104" i="75"/>
  <c r="K105" i="5" s="1"/>
  <c r="J95" i="5"/>
  <c r="O92" i="75"/>
  <c r="J74" i="5"/>
  <c r="O72" i="75"/>
  <c r="W25" i="75"/>
  <c r="K26" i="5" s="1"/>
  <c r="W13" i="75"/>
  <c r="K14" i="5" s="1"/>
  <c r="J8" i="5"/>
  <c r="W132" i="75"/>
  <c r="K132" i="5" s="1"/>
  <c r="W131" i="75"/>
  <c r="K131" i="5" s="1"/>
  <c r="W108" i="75"/>
  <c r="K110" i="5" s="1"/>
  <c r="J106" i="5"/>
  <c r="J103" i="5"/>
  <c r="O90" i="75"/>
  <c r="W35" i="75"/>
  <c r="K39" i="5" s="1"/>
  <c r="O30" i="75"/>
  <c r="F31" i="5" s="1"/>
  <c r="W14" i="75"/>
  <c r="K15" i="5" s="1"/>
  <c r="O6" i="75"/>
  <c r="F7" i="5" s="1"/>
  <c r="W96" i="75"/>
  <c r="K97" i="5" s="1"/>
  <c r="W57" i="75"/>
  <c r="K58" i="5" s="1"/>
  <c r="O43" i="75"/>
  <c r="F43" i="5" s="1"/>
  <c r="J122" i="5"/>
  <c r="J88" i="5"/>
  <c r="J86" i="5"/>
  <c r="J61" i="5"/>
  <c r="J48" i="5"/>
  <c r="O4" i="75"/>
  <c r="F5" i="5" s="1"/>
  <c r="W114" i="75"/>
  <c r="K114" i="5" s="1"/>
  <c r="O85" i="75"/>
  <c r="R85" i="75" s="1"/>
  <c r="W30" i="75"/>
  <c r="K31" i="5" s="1"/>
  <c r="W23" i="75"/>
  <c r="K24" i="5" s="1"/>
  <c r="J12" i="5"/>
  <c r="J124" i="5"/>
  <c r="J114" i="5"/>
  <c r="W106" i="75"/>
  <c r="K107" i="5" s="1"/>
  <c r="W80" i="75"/>
  <c r="K81" i="5" s="1"/>
  <c r="J33" i="5"/>
  <c r="O28" i="75"/>
  <c r="F28" i="5" s="1"/>
  <c r="J13" i="5"/>
  <c r="W112" i="75"/>
  <c r="K113" i="5" s="1"/>
  <c r="W94" i="75"/>
  <c r="K95" i="5" s="1"/>
  <c r="O89" i="75"/>
  <c r="O79" i="75"/>
  <c r="O37" i="75"/>
  <c r="F41" i="5" s="1"/>
  <c r="W34" i="75"/>
  <c r="K40" i="5" s="1"/>
  <c r="W24" i="75"/>
  <c r="K25" i="5" s="1"/>
  <c r="W7" i="75"/>
  <c r="K8" i="5" s="1"/>
  <c r="J131" i="5"/>
  <c r="W129" i="75"/>
  <c r="K129" i="5" s="1"/>
  <c r="W125" i="75"/>
  <c r="K128" i="5" s="1"/>
  <c r="W124" i="75"/>
  <c r="K125" i="5" s="1"/>
  <c r="W123" i="75"/>
  <c r="K124" i="5" s="1"/>
  <c r="W113" i="75"/>
  <c r="K115" i="5" s="1"/>
  <c r="W89" i="75"/>
  <c r="K90" i="5" s="1"/>
  <c r="W88" i="75"/>
  <c r="K89" i="5" s="1"/>
  <c r="W87" i="75"/>
  <c r="K88" i="5" s="1"/>
  <c r="J59" i="5"/>
  <c r="J62" i="5"/>
  <c r="J57" i="5"/>
  <c r="J51" i="5"/>
  <c r="W46" i="75"/>
  <c r="K54" i="5" s="1"/>
  <c r="J38" i="5"/>
  <c r="J40" i="5"/>
  <c r="W33" i="75"/>
  <c r="K37" i="5" s="1"/>
  <c r="W26" i="75"/>
  <c r="K27" i="5" s="1"/>
  <c r="W17" i="75"/>
  <c r="K18" i="5" s="1"/>
  <c r="J16" i="5"/>
  <c r="J4" i="5"/>
  <c r="J121" i="5"/>
  <c r="J116" i="5"/>
  <c r="O114" i="75"/>
  <c r="F114" i="5" s="1"/>
  <c r="J115" i="5"/>
  <c r="J108" i="5"/>
  <c r="J97" i="5"/>
  <c r="J87" i="5"/>
  <c r="O84" i="75"/>
  <c r="O54" i="75"/>
  <c r="F55" i="5" s="1"/>
  <c r="O53" i="75"/>
  <c r="F51" i="5" s="1"/>
  <c r="O50" i="75"/>
  <c r="F47" i="5" s="1"/>
  <c r="J41" i="5"/>
  <c r="J35" i="5"/>
  <c r="J21" i="5"/>
  <c r="W66" i="75"/>
  <c r="K67" i="5" s="1"/>
  <c r="W65" i="75"/>
  <c r="K66" i="5" s="1"/>
  <c r="W48" i="75"/>
  <c r="K45" i="5" s="1"/>
  <c r="J107" i="5"/>
  <c r="O102" i="75"/>
  <c r="F103" i="5" s="1"/>
  <c r="W55" i="75"/>
  <c r="K56" i="5" s="1"/>
  <c r="O36" i="75"/>
  <c r="F38" i="5" s="1"/>
  <c r="O32" i="75"/>
  <c r="F35" i="5" s="1"/>
  <c r="O26" i="75"/>
  <c r="F27" i="5" s="1"/>
  <c r="W3" i="75"/>
  <c r="K4" i="5" s="1"/>
  <c r="W133" i="75"/>
  <c r="K133" i="5" s="1"/>
  <c r="W116" i="75"/>
  <c r="K117" i="5" s="1"/>
  <c r="W109" i="75"/>
  <c r="K109" i="5" s="1"/>
  <c r="W90" i="75"/>
  <c r="K91" i="5" s="1"/>
  <c r="W134" i="75"/>
  <c r="K135" i="5" s="1"/>
  <c r="O120" i="75"/>
  <c r="F121" i="5" s="1"/>
  <c r="O110" i="75"/>
  <c r="F111" i="5" s="1"/>
  <c r="W105" i="75"/>
  <c r="K104" i="5" s="1"/>
  <c r="O95" i="75"/>
  <c r="J92" i="5"/>
  <c r="W72" i="75"/>
  <c r="K73" i="5" s="1"/>
  <c r="O59" i="75"/>
  <c r="F61" i="5" s="1"/>
  <c r="O51" i="75"/>
  <c r="F53" i="5" s="1"/>
  <c r="W50" i="75"/>
  <c r="K47" i="5" s="1"/>
  <c r="O47" i="75"/>
  <c r="F42" i="5" s="1"/>
  <c r="O46" i="75"/>
  <c r="F54" i="5" s="1"/>
  <c r="J31" i="5"/>
  <c r="J25" i="5"/>
  <c r="J24" i="5"/>
  <c r="O25" i="75"/>
  <c r="F26" i="5" s="1"/>
  <c r="W22" i="75"/>
  <c r="K23" i="5" s="1"/>
  <c r="W9" i="75"/>
  <c r="K10" i="5" s="1"/>
  <c r="W5" i="75"/>
  <c r="K6" i="5" s="1"/>
  <c r="W127" i="75"/>
  <c r="K127" i="5" s="1"/>
  <c r="W120" i="75"/>
  <c r="K121" i="5" s="1"/>
  <c r="O118" i="75"/>
  <c r="F119" i="5" s="1"/>
  <c r="J112" i="5"/>
  <c r="J81" i="5"/>
  <c r="J71" i="5"/>
  <c r="J55" i="5"/>
  <c r="J54" i="5"/>
  <c r="J46" i="5"/>
  <c r="W43" i="75"/>
  <c r="K43" i="5" s="1"/>
  <c r="J32" i="5"/>
  <c r="J23" i="5"/>
  <c r="W15" i="75"/>
  <c r="K16" i="5" s="1"/>
  <c r="J10" i="5"/>
  <c r="J6" i="5"/>
  <c r="J128" i="5"/>
  <c r="J117" i="5"/>
  <c r="O104" i="75"/>
  <c r="F105" i="5" s="1"/>
  <c r="W95" i="75"/>
  <c r="O82" i="75"/>
  <c r="O83" i="75"/>
  <c r="O129" i="75"/>
  <c r="F129" i="5" s="1"/>
  <c r="O94" i="75"/>
  <c r="O75" i="75"/>
  <c r="R75" i="75" s="1"/>
  <c r="O116" i="75"/>
  <c r="F117" i="5" s="1"/>
  <c r="O128" i="75"/>
  <c r="F134" i="5" s="1"/>
  <c r="O117" i="75"/>
  <c r="F118" i="5" s="1"/>
  <c r="O87" i="75"/>
  <c r="O81" i="75"/>
  <c r="R81" i="75" s="1"/>
  <c r="J133" i="5"/>
  <c r="J132" i="5"/>
  <c r="J127" i="5"/>
  <c r="J126" i="5"/>
  <c r="J119" i="5"/>
  <c r="O113" i="75"/>
  <c r="F115" i="5" s="1"/>
  <c r="O112" i="75"/>
  <c r="F113" i="5" s="1"/>
  <c r="J110" i="5"/>
  <c r="J76" i="5"/>
  <c r="J66" i="5"/>
  <c r="O48" i="75"/>
  <c r="F45" i="5" s="1"/>
  <c r="O78" i="75"/>
  <c r="O63" i="75"/>
  <c r="O86" i="75"/>
  <c r="O68" i="75"/>
  <c r="O109" i="75"/>
  <c r="F109" i="5" s="1"/>
  <c r="O98" i="75"/>
  <c r="W86" i="75"/>
  <c r="K87" i="5" s="1"/>
  <c r="W85" i="75"/>
  <c r="K86" i="5" s="1"/>
  <c r="J83" i="5"/>
  <c r="J82" i="5"/>
  <c r="O69" i="75"/>
  <c r="R69" i="75" s="1"/>
  <c r="O67" i="75"/>
  <c r="J49" i="5"/>
  <c r="W42" i="75"/>
  <c r="K49" i="5" s="1"/>
  <c r="W119" i="75"/>
  <c r="K120" i="5" s="1"/>
  <c r="W117" i="75"/>
  <c r="K118" i="5" s="1"/>
  <c r="W98" i="75"/>
  <c r="K99" i="5" s="1"/>
  <c r="W97" i="75"/>
  <c r="K98" i="5" s="1"/>
  <c r="W92" i="75"/>
  <c r="K93" i="5" s="1"/>
  <c r="W79" i="75"/>
  <c r="O76" i="75"/>
  <c r="O70" i="75"/>
  <c r="O127" i="75"/>
  <c r="F127" i="5" s="1"/>
  <c r="J120" i="5"/>
  <c r="W118" i="75"/>
  <c r="K119" i="5" s="1"/>
  <c r="J118" i="5"/>
  <c r="W110" i="75"/>
  <c r="K111" i="5" s="1"/>
  <c r="W107" i="75"/>
  <c r="K108" i="5" s="1"/>
  <c r="O105" i="75"/>
  <c r="F104" i="5" s="1"/>
  <c r="W102" i="75"/>
  <c r="K103" i="5" s="1"/>
  <c r="J99" i="5"/>
  <c r="J98" i="5"/>
  <c r="O97" i="75"/>
  <c r="O96" i="75"/>
  <c r="J93" i="5"/>
  <c r="W91" i="75"/>
  <c r="K92" i="5" s="1"/>
  <c r="O91" i="75"/>
  <c r="W75" i="75"/>
  <c r="J73" i="5"/>
  <c r="O31" i="75"/>
  <c r="F32" i="5" s="1"/>
  <c r="J30" i="5"/>
  <c r="O21" i="75"/>
  <c r="F22" i="5" s="1"/>
  <c r="J9" i="5"/>
  <c r="J5" i="5"/>
  <c r="J44" i="5"/>
  <c r="W27" i="75"/>
  <c r="K29" i="5" s="1"/>
  <c r="O22" i="75"/>
  <c r="F23" i="5" s="1"/>
  <c r="W63" i="75"/>
  <c r="K64" i="5" s="1"/>
  <c r="W49" i="75"/>
  <c r="K52" i="5" s="1"/>
  <c r="W20" i="75"/>
  <c r="K21" i="5" s="1"/>
  <c r="W12" i="75"/>
  <c r="K13" i="5" s="1"/>
  <c r="W54" i="75"/>
  <c r="K55" i="5" s="1"/>
  <c r="W40" i="75"/>
  <c r="K33" i="5" s="1"/>
  <c r="W19" i="75"/>
  <c r="K19" i="5" s="1"/>
  <c r="W11" i="75"/>
  <c r="K12" i="5" s="1"/>
  <c r="J11" i="5"/>
  <c r="J7" i="5"/>
  <c r="J69" i="5"/>
  <c r="W62" i="75"/>
  <c r="K63" i="5" s="1"/>
  <c r="O61" i="75"/>
  <c r="F59" i="5" s="1"/>
  <c r="W59" i="75"/>
  <c r="K61" i="5" s="1"/>
  <c r="W56" i="75"/>
  <c r="K57" i="5" s="1"/>
  <c r="J43" i="5"/>
  <c r="J36" i="5"/>
  <c r="W37" i="75"/>
  <c r="K41" i="5" s="1"/>
  <c r="O34" i="75"/>
  <c r="F40" i="5" s="1"/>
  <c r="J22" i="5"/>
  <c r="J19" i="5"/>
  <c r="J15" i="5"/>
  <c r="O56" i="75"/>
  <c r="F57" i="5" s="1"/>
  <c r="W38" i="75"/>
  <c r="K34" i="5" s="1"/>
  <c r="W18" i="75"/>
  <c r="K20" i="5" s="1"/>
  <c r="W16" i="75"/>
  <c r="K17" i="5" s="1"/>
  <c r="W70" i="75"/>
  <c r="K71" i="5" s="1"/>
  <c r="J67" i="5"/>
  <c r="W61" i="75"/>
  <c r="K59" i="5" s="1"/>
  <c r="J60" i="5"/>
  <c r="J45" i="5"/>
  <c r="J34" i="5"/>
  <c r="O33" i="75"/>
  <c r="F37" i="5" s="1"/>
  <c r="J20" i="5"/>
  <c r="J17" i="5"/>
  <c r="W8" i="75"/>
  <c r="K9" i="5" s="1"/>
  <c r="W4" i="75"/>
  <c r="K5" i="5" s="1"/>
  <c r="AE6" i="5"/>
  <c r="P129" i="4"/>
  <c r="AD129" i="5" s="1"/>
  <c r="P121" i="4"/>
  <c r="AD122" i="5" s="1"/>
  <c r="P37" i="4"/>
  <c r="AD41" i="5" s="1"/>
  <c r="P21" i="4"/>
  <c r="AD22" i="5" s="1"/>
  <c r="P9" i="4"/>
  <c r="AD10" i="5" s="1"/>
  <c r="P5" i="4"/>
  <c r="AD6" i="5" s="1"/>
  <c r="P116" i="4"/>
  <c r="AD117" i="5" s="1"/>
  <c r="P100" i="4"/>
  <c r="AD100" i="5" s="1"/>
  <c r="P17" i="4"/>
  <c r="AD18" i="5" s="1"/>
  <c r="P85" i="4"/>
  <c r="AD86" i="5" s="1"/>
  <c r="P74" i="4"/>
  <c r="AD75" i="5" s="1"/>
  <c r="P120" i="4"/>
  <c r="AD121" i="5" s="1"/>
  <c r="P113" i="4"/>
  <c r="AD115" i="5" s="1"/>
  <c r="P31" i="4"/>
  <c r="AD32" i="5" s="1"/>
  <c r="AE17" i="5"/>
  <c r="P15" i="4"/>
  <c r="AD16" i="5" s="1"/>
  <c r="P8" i="4"/>
  <c r="AD9" i="5" s="1"/>
  <c r="P112" i="4"/>
  <c r="AD113" i="5" s="1"/>
  <c r="P104" i="4"/>
  <c r="AD105" i="5" s="1"/>
  <c r="P96" i="4"/>
  <c r="AD97" i="5" s="1"/>
  <c r="P89" i="4"/>
  <c r="AD90" i="5" s="1"/>
  <c r="P86" i="4"/>
  <c r="AD87" i="5" s="1"/>
  <c r="P79" i="4"/>
  <c r="AD80" i="5" s="1"/>
  <c r="P41" i="4"/>
  <c r="AD48" i="5" s="1"/>
  <c r="P25" i="4"/>
  <c r="AD26" i="5" s="1"/>
  <c r="P13" i="4"/>
  <c r="AD14" i="5" s="1"/>
  <c r="P128" i="4"/>
  <c r="AD134" i="5" s="1"/>
  <c r="P123" i="4"/>
  <c r="AD124" i="5" s="1"/>
  <c r="P115" i="4"/>
  <c r="AD116" i="5" s="1"/>
  <c r="P107" i="4"/>
  <c r="AD108" i="5" s="1"/>
  <c r="P99" i="4"/>
  <c r="AD101" i="5" s="1"/>
  <c r="P91" i="4"/>
  <c r="AD92" i="5" s="1"/>
  <c r="P44" i="4"/>
  <c r="AD46" i="5" s="1"/>
  <c r="P35" i="4"/>
  <c r="AD39" i="5" s="1"/>
  <c r="AE21" i="5"/>
  <c r="P19" i="4"/>
  <c r="AD19" i="5" s="1"/>
  <c r="P33" i="4"/>
  <c r="AD37" i="5" s="1"/>
  <c r="P27" i="4"/>
  <c r="AD29" i="5" s="1"/>
  <c r="AE133" i="5"/>
  <c r="AE131" i="5"/>
  <c r="P131" i="4"/>
  <c r="AD131" i="5" s="1"/>
  <c r="P125" i="4"/>
  <c r="AD128" i="5" s="1"/>
  <c r="P45" i="4"/>
  <c r="AD44" i="5" s="1"/>
  <c r="AE43" i="5"/>
  <c r="P29" i="4"/>
  <c r="AD30" i="5" s="1"/>
  <c r="P7" i="4"/>
  <c r="AD8" i="5" s="1"/>
  <c r="AF107" i="5"/>
  <c r="AF101" i="5"/>
  <c r="AF99" i="5"/>
  <c r="AF41" i="5"/>
  <c r="AF25" i="5"/>
  <c r="AF22" i="5"/>
  <c r="AF9" i="5"/>
  <c r="AF6" i="5"/>
  <c r="AF20" i="5"/>
  <c r="AF110" i="5"/>
  <c r="AF100" i="5"/>
  <c r="AF93" i="5"/>
  <c r="AF46" i="5"/>
  <c r="AF28" i="5"/>
  <c r="AF26" i="5"/>
  <c r="AF39" i="5"/>
  <c r="AF19" i="5"/>
  <c r="AF95" i="5"/>
  <c r="AF86" i="5"/>
  <c r="AF125" i="5"/>
  <c r="AF88" i="5"/>
  <c r="AF87" i="5"/>
  <c r="AF68" i="5"/>
  <c r="AF36" i="5"/>
  <c r="AF27" i="5"/>
  <c r="AF24" i="5"/>
  <c r="AF11" i="5"/>
  <c r="AF40" i="5"/>
  <c r="AF16" i="5"/>
  <c r="AF104" i="5"/>
  <c r="AF98" i="5"/>
  <c r="AF51" i="5"/>
  <c r="AF54" i="5"/>
  <c r="AF38" i="5"/>
  <c r="AF37" i="5"/>
  <c r="AF8" i="5"/>
  <c r="AF122" i="5"/>
  <c r="AG9" i="3"/>
  <c r="T10" i="5" s="1"/>
  <c r="AF116" i="5"/>
  <c r="AG8" i="3"/>
  <c r="T9" i="5" s="1"/>
  <c r="AG7" i="3"/>
  <c r="T8" i="5" s="1"/>
  <c r="AF92" i="5"/>
  <c r="AF14" i="5"/>
  <c r="AG3" i="3"/>
  <c r="P8" i="5"/>
  <c r="I10" i="3"/>
  <c r="O11" i="5" s="1"/>
  <c r="I11" i="3"/>
  <c r="O12" i="5" s="1"/>
  <c r="I9" i="3"/>
  <c r="O10" i="5" s="1"/>
  <c r="I3" i="3"/>
  <c r="J78" i="5"/>
  <c r="J84" i="5"/>
  <c r="O134" i="75"/>
  <c r="F135" i="5" s="1"/>
  <c r="O101" i="75"/>
  <c r="F102" i="5" s="1"/>
  <c r="O126" i="75"/>
  <c r="F126" i="5" s="1"/>
  <c r="O133" i="75"/>
  <c r="F133" i="5" s="1"/>
  <c r="O121" i="75"/>
  <c r="F122" i="5" s="1"/>
  <c r="O99" i="75"/>
  <c r="F101" i="5" s="1"/>
  <c r="O132" i="75"/>
  <c r="F132" i="5" s="1"/>
  <c r="O125" i="75"/>
  <c r="F128" i="5" s="1"/>
  <c r="O123" i="75"/>
  <c r="F124" i="5" s="1"/>
  <c r="O131" i="75"/>
  <c r="F131" i="5" s="1"/>
  <c r="O122" i="75"/>
  <c r="F123" i="5" s="1"/>
  <c r="O119" i="75"/>
  <c r="F120" i="5" s="1"/>
  <c r="O115" i="75"/>
  <c r="F116" i="5" s="1"/>
  <c r="O111" i="75"/>
  <c r="F112" i="5" s="1"/>
  <c r="O107" i="75"/>
  <c r="F108" i="5" s="1"/>
  <c r="O103" i="75"/>
  <c r="F106" i="5" s="1"/>
  <c r="O100" i="75"/>
  <c r="F100" i="5" s="1"/>
  <c r="O124" i="75"/>
  <c r="F125" i="5" s="1"/>
  <c r="O12" i="75"/>
  <c r="F13" i="5" s="1"/>
  <c r="O130" i="75"/>
  <c r="F130" i="5" s="1"/>
  <c r="O80" i="75"/>
  <c r="W76" i="75"/>
  <c r="K77" i="5" s="1"/>
  <c r="J77" i="5"/>
  <c r="O77" i="75"/>
  <c r="O74" i="75"/>
  <c r="W71" i="75"/>
  <c r="K72" i="5" s="1"/>
  <c r="J72" i="5"/>
  <c r="W64" i="75"/>
  <c r="K65" i="5" s="1"/>
  <c r="J65" i="5"/>
  <c r="J75" i="5"/>
  <c r="O65" i="75"/>
  <c r="W74" i="75"/>
  <c r="K75" i="5" s="1"/>
  <c r="W84" i="75"/>
  <c r="K83" i="5" s="1"/>
  <c r="W77" i="75"/>
  <c r="K78" i="5" s="1"/>
  <c r="J63" i="5"/>
  <c r="J68" i="5"/>
  <c r="W69" i="75"/>
  <c r="K68" i="5" s="1"/>
  <c r="J70" i="5"/>
  <c r="W68" i="75"/>
  <c r="K70" i="5" s="1"/>
  <c r="O57" i="75"/>
  <c r="F58" i="5" s="1"/>
  <c r="O45" i="75"/>
  <c r="F44" i="5" s="1"/>
  <c r="O55" i="75"/>
  <c r="F56" i="5" s="1"/>
  <c r="O62" i="75"/>
  <c r="O49" i="75"/>
  <c r="F52" i="5" s="1"/>
  <c r="O66" i="75"/>
  <c r="O64" i="75"/>
  <c r="O60" i="75"/>
  <c r="F62" i="5" s="1"/>
  <c r="J56" i="5"/>
  <c r="J42" i="5"/>
  <c r="O44" i="75"/>
  <c r="F46" i="5" s="1"/>
  <c r="W47" i="75"/>
  <c r="K42" i="5" s="1"/>
  <c r="W53" i="75"/>
  <c r="K51" i="5" s="1"/>
  <c r="W58" i="75"/>
  <c r="K60" i="5" s="1"/>
  <c r="W52" i="75"/>
  <c r="K50" i="5" s="1"/>
  <c r="J53" i="5"/>
  <c r="W51" i="75"/>
  <c r="K53" i="5" s="1"/>
  <c r="J47" i="5"/>
  <c r="W45" i="75"/>
  <c r="K44" i="5" s="1"/>
  <c r="J58" i="5"/>
  <c r="J52" i="5"/>
  <c r="O29" i="75"/>
  <c r="F30" i="5" s="1"/>
  <c r="O24" i="75"/>
  <c r="F25" i="5" s="1"/>
  <c r="O18" i="75"/>
  <c r="F20" i="5" s="1"/>
  <c r="J28" i="5"/>
  <c r="O15" i="75"/>
  <c r="F16" i="5" s="1"/>
  <c r="O19" i="75"/>
  <c r="F19" i="5" s="1"/>
  <c r="O11" i="75"/>
  <c r="F12" i="5" s="1"/>
  <c r="O9" i="75"/>
  <c r="F10" i="5" s="1"/>
  <c r="O13" i="75"/>
  <c r="F14" i="5" s="1"/>
  <c r="O23" i="75"/>
  <c r="F24" i="5" s="1"/>
  <c r="O16" i="75"/>
  <c r="F17" i="5" s="1"/>
  <c r="J29" i="5"/>
  <c r="O20" i="75"/>
  <c r="F21" i="5" s="1"/>
  <c r="O17" i="75"/>
  <c r="F18" i="5" s="1"/>
  <c r="O14" i="75"/>
  <c r="F15" i="5" s="1"/>
  <c r="O10" i="75"/>
  <c r="F11" i="5" s="1"/>
  <c r="O8" i="75"/>
  <c r="F9" i="5" s="1"/>
  <c r="O3" i="75"/>
  <c r="J127" i="4"/>
  <c r="P118" i="4"/>
  <c r="AD119" i="5" s="1"/>
  <c r="J111" i="4"/>
  <c r="P102" i="4"/>
  <c r="AD103" i="5" s="1"/>
  <c r="J95" i="4"/>
  <c r="J131" i="4"/>
  <c r="P122" i="4"/>
  <c r="AD123" i="5" s="1"/>
  <c r="J115" i="4"/>
  <c r="P106" i="4"/>
  <c r="AD107" i="5" s="1"/>
  <c r="J99" i="4"/>
  <c r="P124" i="4"/>
  <c r="AD125" i="5" s="1"/>
  <c r="J117" i="4"/>
  <c r="P108" i="4"/>
  <c r="AD110" i="5" s="1"/>
  <c r="J101" i="4"/>
  <c r="P92" i="4"/>
  <c r="AD93" i="5" s="1"/>
  <c r="AF90" i="5"/>
  <c r="P134" i="4"/>
  <c r="AD135" i="5" s="1"/>
  <c r="P126" i="4"/>
  <c r="AD126" i="5" s="1"/>
  <c r="J119" i="4"/>
  <c r="P110" i="4"/>
  <c r="AD111" i="5" s="1"/>
  <c r="J103" i="4"/>
  <c r="P94" i="4"/>
  <c r="AD95" i="5" s="1"/>
  <c r="P132" i="4"/>
  <c r="AD132" i="5" s="1"/>
  <c r="P130" i="4"/>
  <c r="AD130" i="5" s="1"/>
  <c r="J123" i="4"/>
  <c r="P114" i="4"/>
  <c r="AD114" i="5" s="1"/>
  <c r="J107" i="4"/>
  <c r="P98" i="4"/>
  <c r="AD99" i="5" s="1"/>
  <c r="J91" i="4"/>
  <c r="AF81" i="5"/>
  <c r="P80" i="4"/>
  <c r="AD81" i="5" s="1"/>
  <c r="AF73" i="5"/>
  <c r="P72" i="4"/>
  <c r="AD73" i="5" s="1"/>
  <c r="P70" i="4"/>
  <c r="AD71" i="5" s="1"/>
  <c r="P68" i="4"/>
  <c r="AD70" i="5" s="1"/>
  <c r="P66" i="4"/>
  <c r="AD67" i="5" s="1"/>
  <c r="P64" i="4"/>
  <c r="AD65" i="5" s="1"/>
  <c r="P62" i="4"/>
  <c r="AD63" i="5" s="1"/>
  <c r="P60" i="4"/>
  <c r="AD62" i="5" s="1"/>
  <c r="P84" i="4"/>
  <c r="AD83" i="5" s="1"/>
  <c r="AF89" i="5"/>
  <c r="P88" i="4"/>
  <c r="AD89" i="5" s="1"/>
  <c r="AF79" i="5"/>
  <c r="P78" i="4"/>
  <c r="AD79" i="5" s="1"/>
  <c r="AE68" i="5"/>
  <c r="AE69" i="5"/>
  <c r="AE60" i="5"/>
  <c r="AE80" i="5"/>
  <c r="AF82" i="5"/>
  <c r="P82" i="4"/>
  <c r="AD82" i="5" s="1"/>
  <c r="AF91" i="5"/>
  <c r="P90" i="4"/>
  <c r="AD91" i="5" s="1"/>
  <c r="P76" i="4"/>
  <c r="AD77" i="5" s="1"/>
  <c r="P40" i="4"/>
  <c r="AD33" i="5" s="1"/>
  <c r="AE54" i="5"/>
  <c r="P36" i="4"/>
  <c r="AD38" i="5" s="1"/>
  <c r="P32" i="4"/>
  <c r="AD35" i="5" s="1"/>
  <c r="P28" i="4"/>
  <c r="AD28" i="5" s="1"/>
  <c r="P24" i="4"/>
  <c r="AD25" i="5" s="1"/>
  <c r="P20" i="4"/>
  <c r="AD21" i="5" s="1"/>
  <c r="P16" i="4"/>
  <c r="AD17" i="5" s="1"/>
  <c r="J15" i="4"/>
  <c r="P12" i="4"/>
  <c r="AD13" i="5" s="1"/>
  <c r="P56" i="4"/>
  <c r="AD57" i="5" s="1"/>
  <c r="AE47" i="5"/>
  <c r="P43" i="4"/>
  <c r="AD43" i="5" s="1"/>
  <c r="P42" i="4"/>
  <c r="AD49" i="5" s="1"/>
  <c r="AF48" i="5"/>
  <c r="J7" i="4"/>
  <c r="P55" i="4"/>
  <c r="AD56" i="5" s="1"/>
  <c r="P4" i="4"/>
  <c r="P58" i="4"/>
  <c r="AD60" i="5" s="1"/>
  <c r="P54" i="4"/>
  <c r="AD55" i="5" s="1"/>
  <c r="P53" i="4"/>
  <c r="AD51" i="5" s="1"/>
  <c r="P51" i="4"/>
  <c r="AD53" i="5" s="1"/>
  <c r="P49" i="4"/>
  <c r="AD52" i="5" s="1"/>
  <c r="P47" i="4"/>
  <c r="AD42" i="5" s="1"/>
  <c r="P46" i="4"/>
  <c r="AD54" i="5" s="1"/>
  <c r="P38" i="4"/>
  <c r="AD34" i="5" s="1"/>
  <c r="P34" i="4"/>
  <c r="AD40" i="5" s="1"/>
  <c r="P30" i="4"/>
  <c r="AD31" i="5" s="1"/>
  <c r="P26" i="4"/>
  <c r="AD27" i="5" s="1"/>
  <c r="P22" i="4"/>
  <c r="AD23" i="5" s="1"/>
  <c r="P18" i="4"/>
  <c r="AD20" i="5" s="1"/>
  <c r="J17" i="4"/>
  <c r="P14" i="4"/>
  <c r="AD15" i="5" s="1"/>
  <c r="J13" i="4"/>
  <c r="P10" i="4"/>
  <c r="AD11" i="5" s="1"/>
  <c r="J9" i="4"/>
  <c r="P52" i="4"/>
  <c r="AD50" i="5" s="1"/>
  <c r="P50" i="4"/>
  <c r="AD47" i="5" s="1"/>
  <c r="P48" i="4"/>
  <c r="AD45" i="5" s="1"/>
  <c r="P6" i="4"/>
  <c r="AD7" i="5" s="1"/>
  <c r="V4" i="5"/>
  <c r="K11" i="4" l="1"/>
  <c r="Q9" i="5"/>
  <c r="AC122" i="5"/>
  <c r="AC37" i="5"/>
  <c r="AG123" i="5"/>
  <c r="AC12" i="5"/>
  <c r="AC61" i="5"/>
  <c r="AC7" i="5"/>
  <c r="AC51" i="5"/>
  <c r="AC54" i="5"/>
  <c r="AG111" i="5"/>
  <c r="AG51" i="5"/>
  <c r="K121" i="4"/>
  <c r="AG27" i="5"/>
  <c r="K59" i="4"/>
  <c r="Q4" i="3"/>
  <c r="Q11" i="5"/>
  <c r="AG131" i="5"/>
  <c r="AG95" i="5"/>
  <c r="AG99" i="5"/>
  <c r="AG135" i="5"/>
  <c r="AG21" i="5"/>
  <c r="AG71" i="5"/>
  <c r="AG103" i="5"/>
  <c r="Q10" i="5"/>
  <c r="AG107" i="5"/>
  <c r="AG13" i="5"/>
  <c r="AG77" i="5"/>
  <c r="AG60" i="5"/>
  <c r="AG91" i="5"/>
  <c r="AG70" i="5"/>
  <c r="AG132" i="5"/>
  <c r="K46" i="4"/>
  <c r="AG7" i="5"/>
  <c r="AG49" i="5"/>
  <c r="AG8" i="5"/>
  <c r="Q6" i="5"/>
  <c r="AG65" i="5"/>
  <c r="AG73" i="5"/>
  <c r="Q12" i="5"/>
  <c r="AG117" i="5"/>
  <c r="Q13" i="5"/>
  <c r="AG34" i="5"/>
  <c r="AG81" i="5"/>
  <c r="F75" i="5"/>
  <c r="R74" i="75"/>
  <c r="I75" i="5" s="1"/>
  <c r="AG39" i="5"/>
  <c r="X75" i="75"/>
  <c r="L76" i="5" s="1"/>
  <c r="K76" i="5"/>
  <c r="X128" i="75"/>
  <c r="L134" i="5" s="1"/>
  <c r="J134" i="5"/>
  <c r="F83" i="5"/>
  <c r="R84" i="75"/>
  <c r="I83" i="5" s="1"/>
  <c r="F94" i="5"/>
  <c r="R93" i="75"/>
  <c r="I94" i="5" s="1"/>
  <c r="F74" i="5"/>
  <c r="R73" i="75"/>
  <c r="I74" i="5" s="1"/>
  <c r="F92" i="5"/>
  <c r="R91" i="75"/>
  <c r="F71" i="5"/>
  <c r="R70" i="75"/>
  <c r="I71" i="5" s="1"/>
  <c r="F99" i="5"/>
  <c r="R98" i="75"/>
  <c r="I99" i="5" s="1"/>
  <c r="F95" i="5"/>
  <c r="R94" i="75"/>
  <c r="I95" i="5" s="1"/>
  <c r="F80" i="5"/>
  <c r="R79" i="75"/>
  <c r="I80" i="5" s="1"/>
  <c r="F93" i="5"/>
  <c r="R92" i="75"/>
  <c r="Q8" i="5"/>
  <c r="AG46" i="5"/>
  <c r="F77" i="5"/>
  <c r="R76" i="75"/>
  <c r="I77" i="5" s="1"/>
  <c r="X78" i="75"/>
  <c r="L79" i="5" s="1"/>
  <c r="F90" i="5"/>
  <c r="R89" i="75"/>
  <c r="I90" i="5" s="1"/>
  <c r="X44" i="75"/>
  <c r="L46" i="5" s="1"/>
  <c r="K46" i="5"/>
  <c r="F66" i="5"/>
  <c r="R65" i="75"/>
  <c r="I66" i="5" s="1"/>
  <c r="AG63" i="5"/>
  <c r="AG110" i="5"/>
  <c r="X25" i="75"/>
  <c r="L26" i="5" s="1"/>
  <c r="J26" i="5"/>
  <c r="F65" i="5"/>
  <c r="R64" i="75"/>
  <c r="I65" i="5" s="1"/>
  <c r="AG124" i="5"/>
  <c r="AG80" i="5"/>
  <c r="AG113" i="5"/>
  <c r="AG75" i="5"/>
  <c r="AG10" i="5"/>
  <c r="AG129" i="5"/>
  <c r="X13" i="75"/>
  <c r="L14" i="5" s="1"/>
  <c r="J14" i="5"/>
  <c r="X79" i="75"/>
  <c r="L80" i="5" s="1"/>
  <c r="K80" i="5"/>
  <c r="F69" i="5"/>
  <c r="R67" i="75"/>
  <c r="F70" i="5"/>
  <c r="R68" i="75"/>
  <c r="I70" i="5" s="1"/>
  <c r="F85" i="5"/>
  <c r="R83" i="75"/>
  <c r="I85" i="5" s="1"/>
  <c r="AG84" i="5"/>
  <c r="AG120" i="5"/>
  <c r="AG104" i="5"/>
  <c r="Q7" i="5"/>
  <c r="AG89" i="5"/>
  <c r="AG42" i="5"/>
  <c r="X26" i="75"/>
  <c r="L27" i="5" s="1"/>
  <c r="J27" i="5"/>
  <c r="F67" i="5"/>
  <c r="R66" i="75"/>
  <c r="I67" i="5" s="1"/>
  <c r="F81" i="5"/>
  <c r="R80" i="75"/>
  <c r="I81" i="5" s="1"/>
  <c r="AG134" i="5"/>
  <c r="AG14" i="5"/>
  <c r="AG87" i="5"/>
  <c r="F97" i="5"/>
  <c r="R96" i="75"/>
  <c r="I97" i="5" s="1"/>
  <c r="F87" i="5"/>
  <c r="R86" i="75"/>
  <c r="I87" i="5" s="1"/>
  <c r="F88" i="5"/>
  <c r="R87" i="75"/>
  <c r="I88" i="5" s="1"/>
  <c r="F82" i="5"/>
  <c r="R82" i="75"/>
  <c r="I82" i="5" s="1"/>
  <c r="X93" i="75"/>
  <c r="L94" i="5" s="1"/>
  <c r="J94" i="5"/>
  <c r="AG31" i="5"/>
  <c r="AG40" i="5"/>
  <c r="F78" i="5"/>
  <c r="R77" i="75"/>
  <c r="I78" i="5" s="1"/>
  <c r="AG20" i="5"/>
  <c r="AG33" i="5"/>
  <c r="AG114" i="5"/>
  <c r="AG125" i="5"/>
  <c r="AG19" i="5"/>
  <c r="AG101" i="5"/>
  <c r="AG90" i="5"/>
  <c r="AG86" i="5"/>
  <c r="F98" i="5"/>
  <c r="R97" i="75"/>
  <c r="I98" i="5" s="1"/>
  <c r="F64" i="5"/>
  <c r="R63" i="75"/>
  <c r="I64" i="5" s="1"/>
  <c r="X95" i="75"/>
  <c r="L96" i="5" s="1"/>
  <c r="K96" i="5"/>
  <c r="F73" i="5"/>
  <c r="R72" i="75"/>
  <c r="I73" i="5" s="1"/>
  <c r="AG17" i="5"/>
  <c r="AG50" i="5"/>
  <c r="AG23" i="5"/>
  <c r="AG83" i="5"/>
  <c r="AG119" i="5"/>
  <c r="F63" i="5"/>
  <c r="R62" i="75"/>
  <c r="I63" i="5" s="1"/>
  <c r="AG30" i="5"/>
  <c r="AG108" i="5"/>
  <c r="AG115" i="5"/>
  <c r="F79" i="5"/>
  <c r="R78" i="75"/>
  <c r="I79" i="5" s="1"/>
  <c r="F96" i="5"/>
  <c r="R95" i="75"/>
  <c r="I96" i="5" s="1"/>
  <c r="F91" i="5"/>
  <c r="R90" i="75"/>
  <c r="I91" i="5" s="1"/>
  <c r="AG106" i="5"/>
  <c r="K6" i="4"/>
  <c r="AG45" i="5"/>
  <c r="AG56" i="5"/>
  <c r="AG92" i="5"/>
  <c r="AG61" i="5"/>
  <c r="AG85" i="5"/>
  <c r="AG59" i="5"/>
  <c r="AG36" i="5"/>
  <c r="AG47" i="5"/>
  <c r="AG53" i="5"/>
  <c r="AG126" i="5"/>
  <c r="AG16" i="5"/>
  <c r="AG76" i="5"/>
  <c r="K24" i="4"/>
  <c r="AB25" i="5"/>
  <c r="AC25" i="5" s="1"/>
  <c r="K96" i="4"/>
  <c r="AB97" i="5"/>
  <c r="AC97" i="5" s="1"/>
  <c r="Y120" i="4"/>
  <c r="AF121" i="5"/>
  <c r="AG121" i="5" s="1"/>
  <c r="AG24" i="5"/>
  <c r="AG68" i="5"/>
  <c r="K10" i="4"/>
  <c r="AB11" i="5"/>
  <c r="AC11" i="5" s="1"/>
  <c r="K71" i="4"/>
  <c r="AB72" i="5"/>
  <c r="AC72" i="5" s="1"/>
  <c r="K72" i="4"/>
  <c r="AB73" i="5"/>
  <c r="AC73" i="5" s="1"/>
  <c r="K114" i="4"/>
  <c r="AB114" i="5"/>
  <c r="AC114" i="5" s="1"/>
  <c r="K16" i="4"/>
  <c r="AB17" i="5"/>
  <c r="AC17" i="5" s="1"/>
  <c r="K38" i="4"/>
  <c r="AB34" i="5"/>
  <c r="AC34" i="5" s="1"/>
  <c r="K105" i="4"/>
  <c r="AB104" i="5"/>
  <c r="AC104" i="5" s="1"/>
  <c r="K104" i="4"/>
  <c r="AB105" i="5"/>
  <c r="AC105" i="5" s="1"/>
  <c r="K41" i="4"/>
  <c r="AB48" i="5"/>
  <c r="AC48" i="5" s="1"/>
  <c r="K28" i="4"/>
  <c r="AB28" i="5"/>
  <c r="AC28" i="5" s="1"/>
  <c r="K61" i="4"/>
  <c r="AB59" i="5"/>
  <c r="AC59" i="5" s="1"/>
  <c r="K42" i="4"/>
  <c r="AB49" i="5"/>
  <c r="AC49" i="5" s="1"/>
  <c r="K58" i="4"/>
  <c r="AB60" i="5"/>
  <c r="AC60" i="5" s="1"/>
  <c r="K94" i="4"/>
  <c r="AB95" i="5"/>
  <c r="AC95" i="5" s="1"/>
  <c r="K78" i="4"/>
  <c r="AB79" i="5"/>
  <c r="AC79" i="5" s="1"/>
  <c r="K74" i="4"/>
  <c r="AB75" i="5"/>
  <c r="AC75" i="5" s="1"/>
  <c r="K109" i="4"/>
  <c r="AB109" i="5"/>
  <c r="AC109" i="5" s="1"/>
  <c r="K8" i="4"/>
  <c r="AB9" i="5"/>
  <c r="AC9" i="5" s="1"/>
  <c r="K40" i="4"/>
  <c r="AB33" i="5"/>
  <c r="AC33" i="5" s="1"/>
  <c r="K70" i="4"/>
  <c r="AB71" i="5"/>
  <c r="AC71" i="5" s="1"/>
  <c r="K113" i="4"/>
  <c r="AB115" i="5"/>
  <c r="AC115" i="5" s="1"/>
  <c r="K112" i="4"/>
  <c r="AB113" i="5"/>
  <c r="AC113" i="5" s="1"/>
  <c r="K51" i="4"/>
  <c r="AB53" i="5"/>
  <c r="AC53" i="5" s="1"/>
  <c r="K36" i="4"/>
  <c r="AB38" i="5"/>
  <c r="AC38" i="5" s="1"/>
  <c r="AG127" i="5"/>
  <c r="K85" i="4"/>
  <c r="AB86" i="5"/>
  <c r="AC86" i="5" s="1"/>
  <c r="K23" i="4"/>
  <c r="AB24" i="5"/>
  <c r="AC24" i="5" s="1"/>
  <c r="AG98" i="5"/>
  <c r="K102" i="4"/>
  <c r="AB103" i="5"/>
  <c r="AC103" i="5" s="1"/>
  <c r="K17" i="4"/>
  <c r="AB18" i="5"/>
  <c r="AC18" i="5" s="1"/>
  <c r="K35" i="4"/>
  <c r="AB39" i="5"/>
  <c r="AC39" i="5" s="1"/>
  <c r="AG26" i="5"/>
  <c r="AG18" i="5"/>
  <c r="AG69" i="5"/>
  <c r="K4" i="4"/>
  <c r="AB5" i="5"/>
  <c r="AC5" i="5" s="1"/>
  <c r="AG72" i="5"/>
  <c r="K79" i="4"/>
  <c r="AB80" i="5"/>
  <c r="AC80" i="5" s="1"/>
  <c r="K14" i="4"/>
  <c r="AB15" i="5"/>
  <c r="AC15" i="5" s="1"/>
  <c r="K32" i="4"/>
  <c r="AB35" i="5"/>
  <c r="AC35" i="5" s="1"/>
  <c r="K64" i="4"/>
  <c r="AB65" i="5"/>
  <c r="AC65" i="5" s="1"/>
  <c r="K120" i="4"/>
  <c r="AB121" i="5"/>
  <c r="AC121" i="5" s="1"/>
  <c r="K44" i="4"/>
  <c r="AB46" i="5"/>
  <c r="AC46" i="5" s="1"/>
  <c r="AG133" i="5"/>
  <c r="K50" i="4"/>
  <c r="AB47" i="5"/>
  <c r="AC47" i="5" s="1"/>
  <c r="K93" i="4"/>
  <c r="AB94" i="5"/>
  <c r="AC94" i="5" s="1"/>
  <c r="K31" i="4"/>
  <c r="AB32" i="5"/>
  <c r="AC32" i="5" s="1"/>
  <c r="K5" i="4"/>
  <c r="AB6" i="5"/>
  <c r="AC6" i="5" s="1"/>
  <c r="K110" i="4"/>
  <c r="AB111" i="5"/>
  <c r="AC111" i="5" s="1"/>
  <c r="AH111" i="5" s="1"/>
  <c r="K66" i="4"/>
  <c r="AB67" i="5"/>
  <c r="AC67" i="5" s="1"/>
  <c r="K132" i="4"/>
  <c r="AB132" i="5"/>
  <c r="AC132" i="5" s="1"/>
  <c r="AG82" i="5"/>
  <c r="K107" i="4"/>
  <c r="AB108" i="5"/>
  <c r="AC108" i="5" s="1"/>
  <c r="K119" i="4"/>
  <c r="AB120" i="5"/>
  <c r="AC120" i="5" s="1"/>
  <c r="AG25" i="5"/>
  <c r="AG97" i="5"/>
  <c r="AG94" i="5"/>
  <c r="K52" i="4"/>
  <c r="AB50" i="5"/>
  <c r="AC50" i="5" s="1"/>
  <c r="AG112" i="5"/>
  <c r="K82" i="4"/>
  <c r="AB82" i="5"/>
  <c r="AC82" i="5" s="1"/>
  <c r="K86" i="4"/>
  <c r="AB87" i="5"/>
  <c r="AC87" i="5" s="1"/>
  <c r="K69" i="4"/>
  <c r="AB68" i="5"/>
  <c r="AC68" i="5" s="1"/>
  <c r="K43" i="4"/>
  <c r="AB43" i="5"/>
  <c r="AC43" i="5" s="1"/>
  <c r="K49" i="4"/>
  <c r="AB52" i="5"/>
  <c r="AC52" i="5" s="1"/>
  <c r="K129" i="4"/>
  <c r="AB129" i="5"/>
  <c r="AC129" i="5" s="1"/>
  <c r="K128" i="4"/>
  <c r="AB134" i="5"/>
  <c r="AC134" i="5" s="1"/>
  <c r="K57" i="4"/>
  <c r="AB58" i="5"/>
  <c r="AC58" i="5" s="1"/>
  <c r="K130" i="4"/>
  <c r="AB130" i="5"/>
  <c r="AC130" i="5" s="1"/>
  <c r="K98" i="4"/>
  <c r="AB99" i="5"/>
  <c r="AC99" i="5" s="1"/>
  <c r="K125" i="4"/>
  <c r="AB128" i="5"/>
  <c r="AC128" i="5" s="1"/>
  <c r="K39" i="4"/>
  <c r="AB36" i="5"/>
  <c r="AC36" i="5" s="1"/>
  <c r="K77" i="4"/>
  <c r="AB78" i="5"/>
  <c r="AC78" i="5" s="1"/>
  <c r="K118" i="4"/>
  <c r="AB119" i="5"/>
  <c r="AC119" i="5" s="1"/>
  <c r="K103" i="4"/>
  <c r="AB106" i="5"/>
  <c r="AC106" i="5" s="1"/>
  <c r="K15" i="4"/>
  <c r="AB16" i="5"/>
  <c r="AC16" i="5" s="1"/>
  <c r="AG9" i="5"/>
  <c r="K9" i="4"/>
  <c r="AB10" i="5"/>
  <c r="AC10" i="5" s="1"/>
  <c r="AG37" i="5"/>
  <c r="AG130" i="5"/>
  <c r="AG100" i="5"/>
  <c r="AG102" i="5"/>
  <c r="K60" i="4"/>
  <c r="AB62" i="5"/>
  <c r="AC62" i="5" s="1"/>
  <c r="K18" i="4"/>
  <c r="AB20" i="5"/>
  <c r="AC20" i="5" s="1"/>
  <c r="K87" i="4"/>
  <c r="AB88" i="5"/>
  <c r="AC88" i="5" s="1"/>
  <c r="K21" i="4"/>
  <c r="AB22" i="5"/>
  <c r="AC22" i="5" s="1"/>
  <c r="K80" i="4"/>
  <c r="AB81" i="5"/>
  <c r="AC81" i="5" s="1"/>
  <c r="K83" i="4"/>
  <c r="AB85" i="5"/>
  <c r="AC85" i="5" s="1"/>
  <c r="K65" i="4"/>
  <c r="AB66" i="5"/>
  <c r="AC66" i="5" s="1"/>
  <c r="K124" i="4"/>
  <c r="AB125" i="5"/>
  <c r="AC125" i="5" s="1"/>
  <c r="K76" i="4"/>
  <c r="AB77" i="5"/>
  <c r="AC77" i="5" s="1"/>
  <c r="K122" i="4"/>
  <c r="AB123" i="5"/>
  <c r="AC123" i="5" s="1"/>
  <c r="K47" i="4"/>
  <c r="AB42" i="5"/>
  <c r="AC42" i="5" s="1"/>
  <c r="K73" i="4"/>
  <c r="AB74" i="5"/>
  <c r="AC74" i="5" s="1"/>
  <c r="K133" i="4"/>
  <c r="AB133" i="5"/>
  <c r="AC133" i="5" s="1"/>
  <c r="K126" i="4"/>
  <c r="AB126" i="5"/>
  <c r="AC126" i="5" s="1"/>
  <c r="K95" i="4"/>
  <c r="AB96" i="5"/>
  <c r="AC96" i="5" s="1"/>
  <c r="AG32" i="5"/>
  <c r="K62" i="4"/>
  <c r="AB63" i="5"/>
  <c r="AC63" i="5" s="1"/>
  <c r="K26" i="4"/>
  <c r="AB27" i="5"/>
  <c r="AC27" i="5" s="1"/>
  <c r="K75" i="4"/>
  <c r="AB76" i="5"/>
  <c r="AC76" i="5" s="1"/>
  <c r="K7" i="4"/>
  <c r="AB8" i="5"/>
  <c r="AC8" i="5" s="1"/>
  <c r="AG28" i="5"/>
  <c r="K115" i="4"/>
  <c r="AB116" i="5"/>
  <c r="AC116" i="5" s="1"/>
  <c r="AG57" i="5"/>
  <c r="AG48" i="5"/>
  <c r="AG41" i="5"/>
  <c r="AG12" i="5"/>
  <c r="AG109" i="5"/>
  <c r="K92" i="4"/>
  <c r="AB93" i="5"/>
  <c r="AC93" i="5" s="1"/>
  <c r="K34" i="4"/>
  <c r="AB40" i="5"/>
  <c r="AC40" i="5" s="1"/>
  <c r="K90" i="4"/>
  <c r="AB91" i="5"/>
  <c r="AC91" i="5" s="1"/>
  <c r="K29" i="4"/>
  <c r="AB30" i="5"/>
  <c r="AC30" i="5" s="1"/>
  <c r="K88" i="4"/>
  <c r="AB89" i="5"/>
  <c r="AC89" i="5" s="1"/>
  <c r="AH89" i="5" s="1"/>
  <c r="K19" i="4"/>
  <c r="AB19" i="5"/>
  <c r="AC19" i="5" s="1"/>
  <c r="K68" i="4"/>
  <c r="AB70" i="5"/>
  <c r="AC70" i="5" s="1"/>
  <c r="K48" i="4"/>
  <c r="AB45" i="5"/>
  <c r="AC45" i="5" s="1"/>
  <c r="K84" i="4"/>
  <c r="AB83" i="5"/>
  <c r="AC83" i="5" s="1"/>
  <c r="AG88" i="5"/>
  <c r="K108" i="4"/>
  <c r="AB110" i="5"/>
  <c r="AC110" i="5" s="1"/>
  <c r="K55" i="4"/>
  <c r="AB56" i="5"/>
  <c r="AC56" i="5" s="1"/>
  <c r="K81" i="4"/>
  <c r="AB84" i="5"/>
  <c r="AC84" i="5" s="1"/>
  <c r="K134" i="4"/>
  <c r="AB135" i="5"/>
  <c r="AC135" i="5" s="1"/>
  <c r="K22" i="4"/>
  <c r="AB23" i="5"/>
  <c r="AC23" i="5" s="1"/>
  <c r="K45" i="4"/>
  <c r="AB44" i="5"/>
  <c r="AC44" i="5" s="1"/>
  <c r="K97" i="4"/>
  <c r="AB98" i="5"/>
  <c r="AC98" i="5" s="1"/>
  <c r="K20" i="4"/>
  <c r="AB21" i="5"/>
  <c r="AC21" i="5" s="1"/>
  <c r="K54" i="4"/>
  <c r="AB55" i="5"/>
  <c r="AC55" i="5" s="1"/>
  <c r="AG52" i="5"/>
  <c r="K117" i="4"/>
  <c r="AB118" i="5"/>
  <c r="AC118" i="5" s="1"/>
  <c r="K111" i="4"/>
  <c r="AB112" i="5"/>
  <c r="AC112" i="5" s="1"/>
  <c r="AG74" i="5"/>
  <c r="K99" i="4"/>
  <c r="AB101" i="5"/>
  <c r="AC101" i="5" s="1"/>
  <c r="AG29" i="5"/>
  <c r="AG22" i="5"/>
  <c r="AG55" i="5"/>
  <c r="K53" i="4"/>
  <c r="AG67" i="5"/>
  <c r="K123" i="4"/>
  <c r="AB124" i="5"/>
  <c r="AC124" i="5" s="1"/>
  <c r="K127" i="4"/>
  <c r="AB127" i="5"/>
  <c r="AC127" i="5" s="1"/>
  <c r="AG116" i="5"/>
  <c r="K33" i="4"/>
  <c r="AG11" i="5"/>
  <c r="AG79" i="5"/>
  <c r="K13" i="4"/>
  <c r="AB14" i="5"/>
  <c r="AC14" i="5" s="1"/>
  <c r="AG43" i="5"/>
  <c r="AG35" i="5"/>
  <c r="AG62" i="5"/>
  <c r="AG93" i="5"/>
  <c r="AG44" i="5"/>
  <c r="AG105" i="5"/>
  <c r="AG15" i="5"/>
  <c r="AG54" i="5"/>
  <c r="Y4" i="4"/>
  <c r="AD5" i="5"/>
  <c r="AG5" i="5" s="1"/>
  <c r="AG38" i="5"/>
  <c r="K91" i="4"/>
  <c r="AB92" i="5"/>
  <c r="AC92" i="5" s="1"/>
  <c r="K101" i="4"/>
  <c r="AB102" i="5"/>
  <c r="AC102" i="5" s="1"/>
  <c r="K131" i="4"/>
  <c r="AB131" i="5"/>
  <c r="AC131" i="5" s="1"/>
  <c r="AG128" i="5"/>
  <c r="AG6" i="5"/>
  <c r="AG122" i="5"/>
  <c r="AG58" i="5"/>
  <c r="AG118" i="5"/>
  <c r="AG96" i="5"/>
  <c r="K116" i="4"/>
  <c r="AB117" i="5"/>
  <c r="AC117" i="5" s="1"/>
  <c r="K63" i="4"/>
  <c r="AB64" i="5"/>
  <c r="AC64" i="5" s="1"/>
  <c r="K106" i="4"/>
  <c r="AB107" i="5"/>
  <c r="AC107" i="5" s="1"/>
  <c r="K37" i="4"/>
  <c r="AB41" i="5"/>
  <c r="AC41" i="5" s="1"/>
  <c r="K30" i="4"/>
  <c r="AB31" i="5"/>
  <c r="AC31" i="5" s="1"/>
  <c r="K27" i="4"/>
  <c r="AB29" i="5"/>
  <c r="AC29" i="5" s="1"/>
  <c r="K89" i="4"/>
  <c r="AB90" i="5"/>
  <c r="AC90" i="5" s="1"/>
  <c r="AH90" i="5" s="1"/>
  <c r="K56" i="4"/>
  <c r="AB57" i="5"/>
  <c r="AC57" i="5" s="1"/>
  <c r="K25" i="4"/>
  <c r="AB26" i="5"/>
  <c r="AC26" i="5" s="1"/>
  <c r="K12" i="4"/>
  <c r="AB13" i="5"/>
  <c r="AC13" i="5" s="1"/>
  <c r="AH13" i="5" s="1"/>
  <c r="K100" i="4"/>
  <c r="AB100" i="5"/>
  <c r="AC100" i="5" s="1"/>
  <c r="AG78" i="5"/>
  <c r="AG66" i="5"/>
  <c r="AG64" i="5"/>
  <c r="K67" i="4"/>
  <c r="AB69" i="5"/>
  <c r="AC69" i="5" s="1"/>
  <c r="X31" i="75"/>
  <c r="L32" i="5" s="1"/>
  <c r="X100" i="75"/>
  <c r="L100" i="5" s="1"/>
  <c r="X126" i="75"/>
  <c r="L126" i="5" s="1"/>
  <c r="X6" i="75"/>
  <c r="L7" i="5" s="1"/>
  <c r="X121" i="75"/>
  <c r="L122" i="5" s="1"/>
  <c r="Q8" i="3"/>
  <c r="Q12" i="3"/>
  <c r="I68" i="5"/>
  <c r="F68" i="5"/>
  <c r="I72" i="5"/>
  <c r="F72" i="5"/>
  <c r="I76" i="5"/>
  <c r="F76" i="5"/>
  <c r="I84" i="5"/>
  <c r="F84" i="5"/>
  <c r="I86" i="5"/>
  <c r="F86" i="5"/>
  <c r="I93" i="5"/>
  <c r="I69" i="5"/>
  <c r="I92" i="5"/>
  <c r="Q5" i="3"/>
  <c r="Y100" i="4"/>
  <c r="Q6" i="3"/>
  <c r="Q7" i="3"/>
  <c r="S124" i="3"/>
  <c r="U124" i="3"/>
  <c r="AM96" i="3"/>
  <c r="V97" i="5" s="1"/>
  <c r="U54" i="3"/>
  <c r="AM35" i="3"/>
  <c r="V39" i="5" s="1"/>
  <c r="AM25" i="3"/>
  <c r="V26" i="5" s="1"/>
  <c r="U129" i="3"/>
  <c r="AM127" i="3"/>
  <c r="V127" i="5" s="1"/>
  <c r="S119" i="3"/>
  <c r="U119" i="3"/>
  <c r="AM117" i="3"/>
  <c r="V118" i="5" s="1"/>
  <c r="S111" i="3"/>
  <c r="U111" i="3"/>
  <c r="AM108" i="3"/>
  <c r="V110" i="5" s="1"/>
  <c r="S101" i="3"/>
  <c r="U101" i="3"/>
  <c r="AM99" i="3"/>
  <c r="V101" i="5" s="1"/>
  <c r="U93" i="3"/>
  <c r="AM91" i="3"/>
  <c r="V92" i="5" s="1"/>
  <c r="U85" i="3"/>
  <c r="AM83" i="3"/>
  <c r="V85" i="5" s="1"/>
  <c r="S77" i="3"/>
  <c r="U77" i="3"/>
  <c r="AM75" i="3"/>
  <c r="V76" i="5" s="1"/>
  <c r="S74" i="3"/>
  <c r="U74" i="3"/>
  <c r="AM72" i="3"/>
  <c r="V73" i="5" s="1"/>
  <c r="AM63" i="3"/>
  <c r="V64" i="5" s="1"/>
  <c r="S57" i="3"/>
  <c r="U57" i="3"/>
  <c r="AM55" i="3"/>
  <c r="V56" i="5" s="1"/>
  <c r="S49" i="3"/>
  <c r="U49" i="3"/>
  <c r="AM47" i="3"/>
  <c r="V42" i="5" s="1"/>
  <c r="S41" i="3"/>
  <c r="U41" i="3"/>
  <c r="AM39" i="3"/>
  <c r="V36" i="5" s="1"/>
  <c r="S31" i="3"/>
  <c r="U31" i="3"/>
  <c r="AM28" i="3"/>
  <c r="V28" i="5" s="1"/>
  <c r="S22" i="3"/>
  <c r="U22" i="3"/>
  <c r="AM20" i="3"/>
  <c r="V21" i="5" s="1"/>
  <c r="S14" i="3"/>
  <c r="U14" i="3"/>
  <c r="AM129" i="3"/>
  <c r="V129" i="5" s="1"/>
  <c r="S121" i="3"/>
  <c r="U121" i="3"/>
  <c r="AM119" i="3"/>
  <c r="V120" i="5" s="1"/>
  <c r="S113" i="3"/>
  <c r="U113" i="3"/>
  <c r="AM111" i="3"/>
  <c r="V112" i="5" s="1"/>
  <c r="S103" i="3"/>
  <c r="U103" i="3"/>
  <c r="AM101" i="3"/>
  <c r="V102" i="5" s="1"/>
  <c r="S95" i="3"/>
  <c r="U95" i="3"/>
  <c r="AM93" i="3"/>
  <c r="V94" i="5" s="1"/>
  <c r="U87" i="3"/>
  <c r="AM85" i="3"/>
  <c r="V86" i="5" s="1"/>
  <c r="S79" i="3"/>
  <c r="U79" i="3"/>
  <c r="AM77" i="3"/>
  <c r="V78" i="5" s="1"/>
  <c r="AM74" i="3"/>
  <c r="V75" i="5" s="1"/>
  <c r="U68" i="3"/>
  <c r="AM66" i="3"/>
  <c r="V67" i="5" s="1"/>
  <c r="S59" i="3"/>
  <c r="U59" i="3"/>
  <c r="AM57" i="3"/>
  <c r="V58" i="5" s="1"/>
  <c r="U51" i="3"/>
  <c r="AM49" i="3"/>
  <c r="V52" i="5" s="1"/>
  <c r="S43" i="3"/>
  <c r="U43" i="3"/>
  <c r="AM41" i="3"/>
  <c r="V48" i="5" s="1"/>
  <c r="S34" i="3"/>
  <c r="U34" i="3"/>
  <c r="AM31" i="3"/>
  <c r="V32" i="5" s="1"/>
  <c r="S24" i="3"/>
  <c r="U24" i="3"/>
  <c r="AM22" i="3"/>
  <c r="V23" i="5" s="1"/>
  <c r="S16" i="3"/>
  <c r="U16" i="3"/>
  <c r="AM14" i="3"/>
  <c r="V15" i="5" s="1"/>
  <c r="S134" i="3"/>
  <c r="U134" i="3"/>
  <c r="S106" i="3"/>
  <c r="U106" i="3"/>
  <c r="AM80" i="3"/>
  <c r="V81" i="5" s="1"/>
  <c r="AM69" i="3"/>
  <c r="V68" i="5" s="1"/>
  <c r="AM44" i="3"/>
  <c r="V46" i="5" s="1"/>
  <c r="S27" i="3"/>
  <c r="U27" i="3"/>
  <c r="AM134" i="3"/>
  <c r="V135" i="5" s="1"/>
  <c r="S128" i="3"/>
  <c r="AM124" i="3"/>
  <c r="V125" i="5" s="1"/>
  <c r="AM116" i="3"/>
  <c r="V117" i="5" s="1"/>
  <c r="S109" i="3"/>
  <c r="U109" i="3"/>
  <c r="AM106" i="3"/>
  <c r="V107" i="5" s="1"/>
  <c r="U100" i="3"/>
  <c r="AM98" i="3"/>
  <c r="V99" i="5" s="1"/>
  <c r="AM90" i="3"/>
  <c r="V91" i="5" s="1"/>
  <c r="U84" i="3"/>
  <c r="AM82" i="3"/>
  <c r="V82" i="5" s="1"/>
  <c r="S73" i="3"/>
  <c r="U73" i="3"/>
  <c r="AM71" i="3"/>
  <c r="V72" i="5" s="1"/>
  <c r="S64" i="3"/>
  <c r="U64" i="3"/>
  <c r="AM62" i="3"/>
  <c r="V63" i="5" s="1"/>
  <c r="AM54" i="3"/>
  <c r="V55" i="5" s="1"/>
  <c r="AM46" i="3"/>
  <c r="V54" i="5" s="1"/>
  <c r="AM38" i="3"/>
  <c r="V34" i="5" s="1"/>
  <c r="S30" i="3"/>
  <c r="U30" i="3"/>
  <c r="AM27" i="3"/>
  <c r="V29" i="5" s="1"/>
  <c r="S21" i="3"/>
  <c r="U21" i="3"/>
  <c r="AM19" i="3"/>
  <c r="V19" i="5" s="1"/>
  <c r="S13" i="3"/>
  <c r="U13" i="3"/>
  <c r="Q9" i="3"/>
  <c r="U133" i="3"/>
  <c r="AM131" i="3"/>
  <c r="V131" i="5" s="1"/>
  <c r="S123" i="3"/>
  <c r="U123" i="3"/>
  <c r="AM121" i="3"/>
  <c r="V122" i="5" s="1"/>
  <c r="S115" i="3"/>
  <c r="U115" i="3"/>
  <c r="AM113" i="3"/>
  <c r="V115" i="5" s="1"/>
  <c r="U105" i="3"/>
  <c r="AM103" i="3"/>
  <c r="V106" i="5" s="1"/>
  <c r="S97" i="3"/>
  <c r="U97" i="3"/>
  <c r="AM95" i="3"/>
  <c r="V96" i="5" s="1"/>
  <c r="U89" i="3"/>
  <c r="AM87" i="3"/>
  <c r="V88" i="5" s="1"/>
  <c r="U81" i="3"/>
  <c r="AM79" i="3"/>
  <c r="V80" i="5" s="1"/>
  <c r="AM68" i="3"/>
  <c r="V70" i="5" s="1"/>
  <c r="S61" i="3"/>
  <c r="U61" i="3"/>
  <c r="AM59" i="3"/>
  <c r="V61" i="5" s="1"/>
  <c r="U53" i="3"/>
  <c r="AM51" i="3"/>
  <c r="V53" i="5" s="1"/>
  <c r="U45" i="3"/>
  <c r="AM43" i="3"/>
  <c r="V43" i="5" s="1"/>
  <c r="S37" i="3"/>
  <c r="U37" i="3"/>
  <c r="AM34" i="3"/>
  <c r="V40" i="5" s="1"/>
  <c r="S26" i="3"/>
  <c r="U26" i="3"/>
  <c r="AM24" i="3"/>
  <c r="V25" i="5" s="1"/>
  <c r="S18" i="3"/>
  <c r="U18" i="3"/>
  <c r="AM16" i="3"/>
  <c r="V17" i="5" s="1"/>
  <c r="AM122" i="3"/>
  <c r="V123" i="5" s="1"/>
  <c r="AM114" i="3"/>
  <c r="V114" i="5" s="1"/>
  <c r="S82" i="3"/>
  <c r="U82" i="3"/>
  <c r="AM60" i="3"/>
  <c r="V62" i="5" s="1"/>
  <c r="U46" i="3"/>
  <c r="AM17" i="3"/>
  <c r="V18" i="5" s="1"/>
  <c r="U130" i="3"/>
  <c r="AM128" i="3"/>
  <c r="V134" i="5" s="1"/>
  <c r="AM118" i="3"/>
  <c r="V119" i="5" s="1"/>
  <c r="U112" i="3"/>
  <c r="AM109" i="3"/>
  <c r="V109" i="5" s="1"/>
  <c r="S102" i="3"/>
  <c r="U102" i="3"/>
  <c r="AM100" i="3"/>
  <c r="V100" i="5" s="1"/>
  <c r="AM92" i="3"/>
  <c r="V93" i="5" s="1"/>
  <c r="U86" i="3"/>
  <c r="AM84" i="3"/>
  <c r="V83" i="5" s="1"/>
  <c r="U78" i="3"/>
  <c r="AM76" i="3"/>
  <c r="V77" i="5" s="1"/>
  <c r="AM73" i="3"/>
  <c r="V74" i="5" s="1"/>
  <c r="S67" i="3"/>
  <c r="U67" i="3"/>
  <c r="AM64" i="3"/>
  <c r="V65" i="5" s="1"/>
  <c r="S58" i="3"/>
  <c r="U58" i="3"/>
  <c r="AM56" i="3"/>
  <c r="V57" i="5" s="1"/>
  <c r="S50" i="3"/>
  <c r="U50" i="3"/>
  <c r="AM48" i="3"/>
  <c r="V45" i="5" s="1"/>
  <c r="U42" i="3"/>
  <c r="AM40" i="3"/>
  <c r="V33" i="5" s="1"/>
  <c r="S33" i="3"/>
  <c r="U33" i="3"/>
  <c r="AM30" i="3"/>
  <c r="V31" i="5" s="1"/>
  <c r="S23" i="3"/>
  <c r="U23" i="3"/>
  <c r="AM21" i="3"/>
  <c r="V22" i="5" s="1"/>
  <c r="U15" i="3"/>
  <c r="AM13" i="3"/>
  <c r="V14" i="5" s="1"/>
  <c r="AM133" i="3"/>
  <c r="V133" i="5" s="1"/>
  <c r="AM123" i="3"/>
  <c r="V124" i="5" s="1"/>
  <c r="S117" i="3"/>
  <c r="U117" i="3"/>
  <c r="AM115" i="3"/>
  <c r="V116" i="5" s="1"/>
  <c r="S108" i="3"/>
  <c r="U108" i="3"/>
  <c r="AM105" i="3"/>
  <c r="V104" i="5" s="1"/>
  <c r="U99" i="3"/>
  <c r="AM97" i="3"/>
  <c r="V98" i="5" s="1"/>
  <c r="S91" i="3"/>
  <c r="U91" i="3"/>
  <c r="AM89" i="3"/>
  <c r="V90" i="5" s="1"/>
  <c r="S83" i="3"/>
  <c r="U83" i="3"/>
  <c r="AM81" i="3"/>
  <c r="V84" i="5" s="1"/>
  <c r="S75" i="3"/>
  <c r="U75" i="3"/>
  <c r="U72" i="3"/>
  <c r="AM70" i="3"/>
  <c r="V71" i="5" s="1"/>
  <c r="S63" i="3"/>
  <c r="U63" i="3"/>
  <c r="AM61" i="3"/>
  <c r="V59" i="5" s="1"/>
  <c r="S55" i="3"/>
  <c r="U55" i="3"/>
  <c r="AM53" i="3"/>
  <c r="V51" i="5" s="1"/>
  <c r="AM45" i="3"/>
  <c r="V44" i="5" s="1"/>
  <c r="U39" i="3"/>
  <c r="AM37" i="3"/>
  <c r="V41" i="5" s="1"/>
  <c r="S28" i="3"/>
  <c r="U28" i="3"/>
  <c r="AM26" i="3"/>
  <c r="V27" i="5" s="1"/>
  <c r="S20" i="3"/>
  <c r="U20" i="3"/>
  <c r="AM18" i="3"/>
  <c r="V20" i="5" s="1"/>
  <c r="AM132" i="3"/>
  <c r="V132" i="5" s="1"/>
  <c r="AM104" i="3"/>
  <c r="V105" i="5" s="1"/>
  <c r="AM88" i="3"/>
  <c r="V89" i="5" s="1"/>
  <c r="U71" i="3"/>
  <c r="AM52" i="3"/>
  <c r="V50" i="5" s="1"/>
  <c r="S38" i="3"/>
  <c r="U38" i="3"/>
  <c r="U19" i="3"/>
  <c r="AM130" i="3"/>
  <c r="V130" i="5" s="1"/>
  <c r="S122" i="3"/>
  <c r="U122" i="3"/>
  <c r="AM120" i="3"/>
  <c r="V121" i="5" s="1"/>
  <c r="AM112" i="3"/>
  <c r="V113" i="5" s="1"/>
  <c r="U104" i="3"/>
  <c r="AM102" i="3"/>
  <c r="V103" i="5" s="1"/>
  <c r="AM94" i="3"/>
  <c r="V95" i="5" s="1"/>
  <c r="S88" i="3"/>
  <c r="U88" i="3"/>
  <c r="AM86" i="3"/>
  <c r="V87" i="5" s="1"/>
  <c r="U80" i="3"/>
  <c r="AM78" i="3"/>
  <c r="V79" i="5" s="1"/>
  <c r="AM67" i="3"/>
  <c r="V69" i="5" s="1"/>
  <c r="S60" i="3"/>
  <c r="U60" i="3"/>
  <c r="AM58" i="3"/>
  <c r="V60" i="5" s="1"/>
  <c r="S52" i="3"/>
  <c r="U52" i="3"/>
  <c r="AM50" i="3"/>
  <c r="V47" i="5" s="1"/>
  <c r="S44" i="3"/>
  <c r="U44" i="3"/>
  <c r="AM42" i="3"/>
  <c r="V49" i="5" s="1"/>
  <c r="S35" i="3"/>
  <c r="U35" i="3"/>
  <c r="AM33" i="3"/>
  <c r="V37" i="5" s="1"/>
  <c r="U25" i="3"/>
  <c r="AM23" i="3"/>
  <c r="V24" i="5" s="1"/>
  <c r="S17" i="3"/>
  <c r="U17" i="3"/>
  <c r="AM15" i="3"/>
  <c r="V16" i="5" s="1"/>
  <c r="Y114" i="4"/>
  <c r="Q11" i="3"/>
  <c r="Y134" i="4"/>
  <c r="Y95" i="4"/>
  <c r="Y61" i="4"/>
  <c r="Y123" i="4"/>
  <c r="Y132" i="4"/>
  <c r="Y111" i="4"/>
  <c r="Y40" i="4"/>
  <c r="Y65" i="4"/>
  <c r="Y97" i="4"/>
  <c r="Y35" i="4"/>
  <c r="Y101" i="4"/>
  <c r="Y118" i="4"/>
  <c r="Y41" i="4"/>
  <c r="Y25" i="4"/>
  <c r="Y21" i="4"/>
  <c r="Y27" i="4"/>
  <c r="Y57" i="4"/>
  <c r="Y109" i="4"/>
  <c r="Y122" i="4"/>
  <c r="Y102" i="4"/>
  <c r="Y119" i="4"/>
  <c r="Y33" i="4"/>
  <c r="Y12" i="4"/>
  <c r="Y127" i="4"/>
  <c r="Y117" i="4"/>
  <c r="Y30" i="4"/>
  <c r="Y125" i="4"/>
  <c r="Y75" i="4"/>
  <c r="Y133" i="4"/>
  <c r="Y71" i="4"/>
  <c r="Y104" i="4"/>
  <c r="Y11" i="4"/>
  <c r="Y110" i="4"/>
  <c r="Y126" i="4"/>
  <c r="Y15" i="4"/>
  <c r="Y107" i="4"/>
  <c r="Y105" i="4"/>
  <c r="Y77" i="4"/>
  <c r="Y63" i="4"/>
  <c r="Y84" i="4"/>
  <c r="Y92" i="4"/>
  <c r="Y99" i="4"/>
  <c r="Y131" i="4"/>
  <c r="Y34" i="4"/>
  <c r="Y67" i="4"/>
  <c r="Y29" i="4"/>
  <c r="Y7" i="4"/>
  <c r="Y47" i="4"/>
  <c r="Y83" i="4"/>
  <c r="Y124" i="4"/>
  <c r="Y18" i="4"/>
  <c r="Y16" i="4"/>
  <c r="Y90" i="4"/>
  <c r="Y31" i="4"/>
  <c r="Y74" i="4"/>
  <c r="Y14" i="4"/>
  <c r="Y96" i="4"/>
  <c r="Y17" i="4"/>
  <c r="Y9" i="4"/>
  <c r="Y60" i="4"/>
  <c r="Y68" i="4"/>
  <c r="Y98" i="4"/>
  <c r="Y8" i="4"/>
  <c r="Y22" i="4"/>
  <c r="Y86" i="4"/>
  <c r="Y51" i="4"/>
  <c r="Y89" i="4"/>
  <c r="Y106" i="4"/>
  <c r="Y23" i="4"/>
  <c r="Y6" i="4"/>
  <c r="Y85" i="4"/>
  <c r="Y108" i="4"/>
  <c r="Y42" i="4"/>
  <c r="Y24" i="4"/>
  <c r="Y54" i="4"/>
  <c r="Y115" i="4"/>
  <c r="Y36" i="4"/>
  <c r="Y113" i="4"/>
  <c r="Y39" i="4"/>
  <c r="Y53" i="4"/>
  <c r="Y93" i="4"/>
  <c r="Y116" i="4"/>
  <c r="Y45" i="4"/>
  <c r="Y32" i="4"/>
  <c r="Y130" i="4"/>
  <c r="Y103" i="4"/>
  <c r="Y59" i="4"/>
  <c r="Y44" i="4"/>
  <c r="Y5" i="4"/>
  <c r="Y121" i="4"/>
  <c r="Q10" i="3"/>
  <c r="Q3" i="3"/>
  <c r="P120" i="5"/>
  <c r="P130" i="5"/>
  <c r="P121" i="5"/>
  <c r="P113" i="5"/>
  <c r="P103" i="5"/>
  <c r="P95" i="5"/>
  <c r="P87" i="5"/>
  <c r="P79" i="5"/>
  <c r="P68" i="5"/>
  <c r="P62" i="5"/>
  <c r="P50" i="5"/>
  <c r="P46" i="5"/>
  <c r="P39" i="5"/>
  <c r="P26" i="5"/>
  <c r="P18" i="5"/>
  <c r="P24" i="5"/>
  <c r="P16" i="5"/>
  <c r="P94" i="5"/>
  <c r="P78" i="5"/>
  <c r="P53" i="5"/>
  <c r="P17" i="5"/>
  <c r="P134" i="5"/>
  <c r="P93" i="5"/>
  <c r="P83" i="5"/>
  <c r="P47" i="5"/>
  <c r="P32" i="5"/>
  <c r="P23" i="5"/>
  <c r="P15" i="5"/>
  <c r="P129" i="5"/>
  <c r="P86" i="5"/>
  <c r="P70" i="5"/>
  <c r="P61" i="5"/>
  <c r="P49" i="5"/>
  <c r="P92" i="5"/>
  <c r="P85" i="5"/>
  <c r="P58" i="5"/>
  <c r="P107" i="5"/>
  <c r="P91" i="5"/>
  <c r="P82" i="5"/>
  <c r="P74" i="5"/>
  <c r="P65" i="5"/>
  <c r="P57" i="5"/>
  <c r="P33" i="5"/>
  <c r="P31" i="5"/>
  <c r="P22" i="5"/>
  <c r="P14" i="5"/>
  <c r="P102" i="5"/>
  <c r="P77" i="5"/>
  <c r="P69" i="5"/>
  <c r="P60" i="5"/>
  <c r="P37" i="5"/>
  <c r="P118" i="5"/>
  <c r="P110" i="5"/>
  <c r="P101" i="5"/>
  <c r="P76" i="5"/>
  <c r="P124" i="5"/>
  <c r="P116" i="5"/>
  <c r="P104" i="5"/>
  <c r="P98" i="5"/>
  <c r="P90" i="5"/>
  <c r="P84" i="5"/>
  <c r="P73" i="5"/>
  <c r="P64" i="5"/>
  <c r="P56" i="5"/>
  <c r="P42" i="5"/>
  <c r="P36" i="5"/>
  <c r="P28" i="5"/>
  <c r="P21" i="5"/>
  <c r="P112" i="5"/>
  <c r="P43" i="5"/>
  <c r="P25" i="5"/>
  <c r="P100" i="5"/>
  <c r="P127" i="5"/>
  <c r="P67" i="5"/>
  <c r="P99" i="5"/>
  <c r="P132" i="5"/>
  <c r="P123" i="5"/>
  <c r="P114" i="5"/>
  <c r="P105" i="5"/>
  <c r="P89" i="5"/>
  <c r="P81" i="5"/>
  <c r="P72" i="5"/>
  <c r="P63" i="5"/>
  <c r="P55" i="5"/>
  <c r="P54" i="5"/>
  <c r="P34" i="5"/>
  <c r="P29" i="5"/>
  <c r="P19" i="5"/>
  <c r="P40" i="5"/>
  <c r="P119" i="5"/>
  <c r="P109" i="5"/>
  <c r="P75" i="5"/>
  <c r="P52" i="5"/>
  <c r="P48" i="5"/>
  <c r="P125" i="5"/>
  <c r="P117" i="5"/>
  <c r="P45" i="5"/>
  <c r="P131" i="5"/>
  <c r="P122" i="5"/>
  <c r="P115" i="5"/>
  <c r="P106" i="5"/>
  <c r="P96" i="5"/>
  <c r="P88" i="5"/>
  <c r="P80" i="5"/>
  <c r="P71" i="5"/>
  <c r="P59" i="5"/>
  <c r="P51" i="5"/>
  <c r="P44" i="5"/>
  <c r="P41" i="5"/>
  <c r="P27" i="5"/>
  <c r="P20" i="5"/>
  <c r="X33" i="75"/>
  <c r="L37" i="5" s="1"/>
  <c r="X103" i="75"/>
  <c r="L106" i="5" s="1"/>
  <c r="X10" i="75"/>
  <c r="L11" i="5" s="1"/>
  <c r="X114" i="75"/>
  <c r="L114" i="5" s="1"/>
  <c r="X101" i="75"/>
  <c r="L102" i="5" s="1"/>
  <c r="X73" i="75"/>
  <c r="L74" i="5" s="1"/>
  <c r="X130" i="75"/>
  <c r="L130" i="5" s="1"/>
  <c r="X39" i="75"/>
  <c r="L36" i="5" s="1"/>
  <c r="X110" i="75"/>
  <c r="L111" i="5" s="1"/>
  <c r="X41" i="75"/>
  <c r="L48" i="5" s="1"/>
  <c r="X122" i="75"/>
  <c r="L123" i="5" s="1"/>
  <c r="X9" i="75"/>
  <c r="L10" i="5" s="1"/>
  <c r="X109" i="75"/>
  <c r="L109" i="5" s="1"/>
  <c r="X37" i="75"/>
  <c r="L41" i="5" s="1"/>
  <c r="X54" i="75"/>
  <c r="L55" i="5" s="1"/>
  <c r="X88" i="75"/>
  <c r="L89" i="5" s="1"/>
  <c r="M89" i="5" s="1"/>
  <c r="X35" i="75"/>
  <c r="L39" i="5" s="1"/>
  <c r="X11" i="75"/>
  <c r="L12" i="5" s="1"/>
  <c r="X102" i="75"/>
  <c r="L103" i="5" s="1"/>
  <c r="X125" i="75"/>
  <c r="L128" i="5" s="1"/>
  <c r="X15" i="75"/>
  <c r="L16" i="5" s="1"/>
  <c r="X89" i="75"/>
  <c r="L90" i="5" s="1"/>
  <c r="X87" i="75"/>
  <c r="L88" i="5" s="1"/>
  <c r="X99" i="75"/>
  <c r="L101" i="5" s="1"/>
  <c r="X134" i="75"/>
  <c r="L135" i="5" s="1"/>
  <c r="X67" i="75"/>
  <c r="L69" i="5" s="1"/>
  <c r="X83" i="75"/>
  <c r="L85" i="5" s="1"/>
  <c r="X108" i="75"/>
  <c r="L110" i="5" s="1"/>
  <c r="X96" i="75"/>
  <c r="L97" i="5" s="1"/>
  <c r="X116" i="75"/>
  <c r="L117" i="5" s="1"/>
  <c r="X22" i="75"/>
  <c r="L23" i="5" s="1"/>
  <c r="X115" i="75"/>
  <c r="L116" i="5" s="1"/>
  <c r="X94" i="75"/>
  <c r="L95" i="5" s="1"/>
  <c r="X52" i="75"/>
  <c r="L50" i="5" s="1"/>
  <c r="X7" i="75"/>
  <c r="L8" i="5" s="1"/>
  <c r="X104" i="75"/>
  <c r="L105" i="5" s="1"/>
  <c r="X53" i="75"/>
  <c r="L51" i="5" s="1"/>
  <c r="X85" i="75"/>
  <c r="L86" i="5" s="1"/>
  <c r="X24" i="75"/>
  <c r="L25" i="5" s="1"/>
  <c r="X27" i="75"/>
  <c r="L29" i="5" s="1"/>
  <c r="X28" i="75"/>
  <c r="L28" i="5" s="1"/>
  <c r="X30" i="75"/>
  <c r="L31" i="5" s="1"/>
  <c r="X90" i="75"/>
  <c r="L91" i="5" s="1"/>
  <c r="X129" i="75"/>
  <c r="L129" i="5" s="1"/>
  <c r="X82" i="75"/>
  <c r="L82" i="5" s="1"/>
  <c r="X133" i="75"/>
  <c r="L133" i="5" s="1"/>
  <c r="X32" i="75"/>
  <c r="L35" i="5" s="1"/>
  <c r="X50" i="75"/>
  <c r="L47" i="5" s="1"/>
  <c r="X81" i="75"/>
  <c r="L84" i="5" s="1"/>
  <c r="X70" i="75"/>
  <c r="L71" i="5" s="1"/>
  <c r="X107" i="75"/>
  <c r="L108" i="5" s="1"/>
  <c r="X112" i="75"/>
  <c r="L113" i="5" s="1"/>
  <c r="X55" i="75"/>
  <c r="L56" i="5" s="1"/>
  <c r="X20" i="75"/>
  <c r="L21" i="5" s="1"/>
  <c r="X43" i="75"/>
  <c r="L43" i="5" s="1"/>
  <c r="X63" i="75"/>
  <c r="L64" i="5" s="1"/>
  <c r="X29" i="75"/>
  <c r="L30" i="5" s="1"/>
  <c r="X46" i="75"/>
  <c r="L54" i="5" s="1"/>
  <c r="X123" i="75"/>
  <c r="L124" i="5" s="1"/>
  <c r="X42" i="75"/>
  <c r="L49" i="5" s="1"/>
  <c r="X5" i="75"/>
  <c r="L6" i="5" s="1"/>
  <c r="X111" i="75"/>
  <c r="L112" i="5" s="1"/>
  <c r="X105" i="75"/>
  <c r="L104" i="5" s="1"/>
  <c r="X86" i="75"/>
  <c r="L87" i="5" s="1"/>
  <c r="X36" i="75"/>
  <c r="L38" i="5" s="1"/>
  <c r="X124" i="75"/>
  <c r="L125" i="5" s="1"/>
  <c r="X17" i="75"/>
  <c r="L18" i="5" s="1"/>
  <c r="X14" i="75"/>
  <c r="L15" i="5" s="1"/>
  <c r="X65" i="75"/>
  <c r="L66" i="5" s="1"/>
  <c r="X91" i="75"/>
  <c r="L92" i="5" s="1"/>
  <c r="X57" i="75"/>
  <c r="L58" i="5" s="1"/>
  <c r="X59" i="75"/>
  <c r="L61" i="5" s="1"/>
  <c r="X132" i="75"/>
  <c r="L132" i="5" s="1"/>
  <c r="X21" i="75"/>
  <c r="L22" i="5" s="1"/>
  <c r="X72" i="75"/>
  <c r="L73" i="5" s="1"/>
  <c r="X60" i="75"/>
  <c r="L62" i="5" s="1"/>
  <c r="X80" i="75"/>
  <c r="L81" i="5" s="1"/>
  <c r="X23" i="75"/>
  <c r="L24" i="5" s="1"/>
  <c r="X120" i="75"/>
  <c r="L121" i="5" s="1"/>
  <c r="X131" i="75"/>
  <c r="L131" i="5" s="1"/>
  <c r="X71" i="75"/>
  <c r="L72" i="5" s="1"/>
  <c r="X58" i="75"/>
  <c r="L60" i="5" s="1"/>
  <c r="X34" i="75"/>
  <c r="L40" i="5" s="1"/>
  <c r="X8" i="75"/>
  <c r="L9" i="5" s="1"/>
  <c r="X3" i="75"/>
  <c r="X106" i="75"/>
  <c r="L107" i="5" s="1"/>
  <c r="X48" i="75"/>
  <c r="L45" i="5" s="1"/>
  <c r="X12" i="75"/>
  <c r="L13" i="5" s="1"/>
  <c r="X45" i="75"/>
  <c r="L44" i="5" s="1"/>
  <c r="X77" i="75"/>
  <c r="L78" i="5" s="1"/>
  <c r="X66" i="75"/>
  <c r="L67" i="5" s="1"/>
  <c r="X40" i="75"/>
  <c r="L33" i="5" s="1"/>
  <c r="X92" i="75"/>
  <c r="L93" i="5" s="1"/>
  <c r="X61" i="75"/>
  <c r="L59" i="5" s="1"/>
  <c r="X4" i="75"/>
  <c r="L5" i="5" s="1"/>
  <c r="X84" i="75"/>
  <c r="L83" i="5" s="1"/>
  <c r="X62" i="75"/>
  <c r="L63" i="5" s="1"/>
  <c r="X119" i="75"/>
  <c r="L120" i="5" s="1"/>
  <c r="X113" i="75"/>
  <c r="L115" i="5" s="1"/>
  <c r="X127" i="75"/>
  <c r="L127" i="5" s="1"/>
  <c r="X69" i="75"/>
  <c r="L68" i="5" s="1"/>
  <c r="X56" i="75"/>
  <c r="L57" i="5" s="1"/>
  <c r="X118" i="75"/>
  <c r="L119" i="5" s="1"/>
  <c r="X19" i="75"/>
  <c r="L19" i="5" s="1"/>
  <c r="X74" i="75"/>
  <c r="L75" i="5" s="1"/>
  <c r="X64" i="75"/>
  <c r="L65" i="5" s="1"/>
  <c r="X16" i="75"/>
  <c r="L17" i="5" s="1"/>
  <c r="X97" i="75"/>
  <c r="L98" i="5" s="1"/>
  <c r="X38" i="75"/>
  <c r="L34" i="5" s="1"/>
  <c r="X98" i="75"/>
  <c r="L99" i="5" s="1"/>
  <c r="X117" i="75"/>
  <c r="L118" i="5" s="1"/>
  <c r="X49" i="75"/>
  <c r="L52" i="5" s="1"/>
  <c r="X18" i="75"/>
  <c r="L20" i="5" s="1"/>
  <c r="Y56" i="4"/>
  <c r="Y28" i="4"/>
  <c r="Y66" i="4"/>
  <c r="Y13" i="4"/>
  <c r="Y128" i="4"/>
  <c r="Y94" i="4"/>
  <c r="Y37" i="4"/>
  <c r="Y20" i="4"/>
  <c r="Y55" i="4"/>
  <c r="Y91" i="4"/>
  <c r="Y52" i="4"/>
  <c r="Y62" i="4"/>
  <c r="Y70" i="4"/>
  <c r="Y129" i="4"/>
  <c r="Y112" i="4"/>
  <c r="Y38" i="4"/>
  <c r="Y43" i="4"/>
  <c r="Y76" i="4"/>
  <c r="Y79" i="4"/>
  <c r="Y78" i="4"/>
  <c r="Y19" i="4"/>
  <c r="Y64" i="4"/>
  <c r="Y72" i="4"/>
  <c r="Y10" i="4"/>
  <c r="Y26" i="4"/>
  <c r="Y69" i="4"/>
  <c r="Y88" i="4"/>
  <c r="Y81" i="4"/>
  <c r="Y87" i="4"/>
  <c r="Y73" i="4"/>
  <c r="Y82" i="4"/>
  <c r="Y80" i="4"/>
  <c r="X76" i="75"/>
  <c r="L77" i="5" s="1"/>
  <c r="X68" i="75"/>
  <c r="L70" i="5" s="1"/>
  <c r="X51" i="75"/>
  <c r="L53" i="5" s="1"/>
  <c r="X47" i="75"/>
  <c r="L42" i="5" s="1"/>
  <c r="Y58" i="4"/>
  <c r="Y48" i="4"/>
  <c r="Y49" i="4"/>
  <c r="Y46" i="4"/>
  <c r="Y50" i="4"/>
  <c r="F4" i="5"/>
  <c r="AO124" i="3"/>
  <c r="AO98" i="3"/>
  <c r="AO99" i="3"/>
  <c r="AO75" i="3"/>
  <c r="AO74" i="3"/>
  <c r="AO49" i="3"/>
  <c r="AO14" i="3"/>
  <c r="AO133" i="3"/>
  <c r="AO115" i="3"/>
  <c r="AO56" i="3"/>
  <c r="AO48" i="3"/>
  <c r="AO40" i="3"/>
  <c r="AO131" i="3"/>
  <c r="AO113" i="3"/>
  <c r="AO71" i="3"/>
  <c r="F17" i="3"/>
  <c r="N18" i="5" s="1"/>
  <c r="AO132" i="3"/>
  <c r="AO96" i="3"/>
  <c r="AO20" i="3"/>
  <c r="AO130" i="3"/>
  <c r="AO120" i="3"/>
  <c r="AO86" i="3"/>
  <c r="AO70" i="3"/>
  <c r="AO53" i="3"/>
  <c r="AO45" i="3"/>
  <c r="AO52" i="3"/>
  <c r="AO17" i="3"/>
  <c r="AO118" i="3"/>
  <c r="AO109" i="3"/>
  <c r="AO100" i="3"/>
  <c r="AO76" i="3"/>
  <c r="AO51" i="3"/>
  <c r="AO91" i="3"/>
  <c r="AO58" i="3"/>
  <c r="AO42" i="3"/>
  <c r="F104" i="3"/>
  <c r="N105" i="5" s="1"/>
  <c r="AO21" i="3"/>
  <c r="F30" i="3"/>
  <c r="N31" i="5" s="1"/>
  <c r="F21" i="3"/>
  <c r="N22" i="5" s="1"/>
  <c r="AG31" i="3"/>
  <c r="T32" i="5" s="1"/>
  <c r="F24" i="3"/>
  <c r="N25" i="5" s="1"/>
  <c r="F123" i="3"/>
  <c r="N124" i="5" s="1"/>
  <c r="F115" i="3"/>
  <c r="N116" i="5" s="1"/>
  <c r="F56" i="3"/>
  <c r="N57" i="5" s="1"/>
  <c r="AO23" i="3"/>
  <c r="AG25" i="3"/>
  <c r="T26" i="5" s="1"/>
  <c r="F108" i="3"/>
  <c r="N110" i="5" s="1"/>
  <c r="AO101" i="3"/>
  <c r="AG97" i="3"/>
  <c r="T98" i="5" s="1"/>
  <c r="F13" i="3"/>
  <c r="N14" i="5" s="1"/>
  <c r="AO16" i="3"/>
  <c r="AG21" i="3"/>
  <c r="T22" i="5" s="1"/>
  <c r="I18" i="3"/>
  <c r="O20" i="5" s="1"/>
  <c r="AG85" i="3"/>
  <c r="T86" i="5" s="1"/>
  <c r="F28" i="3"/>
  <c r="N28" i="5" s="1"/>
  <c r="F22" i="3"/>
  <c r="N23" i="5" s="1"/>
  <c r="S19" i="3"/>
  <c r="F18" i="3"/>
  <c r="N20" i="5" s="1"/>
  <c r="S15" i="3"/>
  <c r="F98" i="3"/>
  <c r="N99" i="5" s="1"/>
  <c r="I96" i="3"/>
  <c r="O97" i="5" s="1"/>
  <c r="F25" i="3"/>
  <c r="N26" i="5" s="1"/>
  <c r="F16" i="3"/>
  <c r="N17" i="5" s="1"/>
  <c r="AG75" i="3"/>
  <c r="T76" i="5" s="1"/>
  <c r="F23" i="3"/>
  <c r="N24" i="5" s="1"/>
  <c r="AO19" i="3"/>
  <c r="F19" i="3"/>
  <c r="N19" i="5" s="1"/>
  <c r="AG18" i="3"/>
  <c r="T20" i="5" s="1"/>
  <c r="AG15" i="3"/>
  <c r="T16" i="5" s="1"/>
  <c r="AO27" i="3"/>
  <c r="F27" i="3"/>
  <c r="N29" i="5" s="1"/>
  <c r="P4" i="5"/>
  <c r="AG24" i="3"/>
  <c r="T25" i="5" s="1"/>
  <c r="I24" i="3"/>
  <c r="O25" i="5" s="1"/>
  <c r="F15" i="3"/>
  <c r="N16" i="5" s="1"/>
  <c r="AG93" i="3"/>
  <c r="T94" i="5" s="1"/>
  <c r="AO26" i="3"/>
  <c r="O4" i="5"/>
  <c r="AO25" i="3"/>
  <c r="AG19" i="3"/>
  <c r="T19" i="5" s="1"/>
  <c r="F51" i="3"/>
  <c r="N53" i="5" s="1"/>
  <c r="F20" i="3"/>
  <c r="N21" i="5" s="1"/>
  <c r="I28" i="3"/>
  <c r="O28" i="5" s="1"/>
  <c r="AG16" i="3"/>
  <c r="T17" i="5" s="1"/>
  <c r="I16" i="3"/>
  <c r="O17" i="5" s="1"/>
  <c r="AG27" i="3"/>
  <c r="T29" i="5" s="1"/>
  <c r="F26" i="3"/>
  <c r="N27" i="5" s="1"/>
  <c r="AO18" i="3"/>
  <c r="I14" i="3"/>
  <c r="O15" i="5" s="1"/>
  <c r="I27" i="3"/>
  <c r="O29" i="5" s="1"/>
  <c r="AG17" i="3"/>
  <c r="T18" i="5" s="1"/>
  <c r="F14" i="3"/>
  <c r="N15" i="5" s="1"/>
  <c r="AG13" i="3"/>
  <c r="T14" i="5" s="1"/>
  <c r="I13" i="3"/>
  <c r="O14" i="5" s="1"/>
  <c r="N4" i="5"/>
  <c r="AG23" i="3"/>
  <c r="T24" i="5" s="1"/>
  <c r="I21" i="3"/>
  <c r="O22" i="5" s="1"/>
  <c r="I19" i="3"/>
  <c r="O19" i="5" s="1"/>
  <c r="AO13" i="3"/>
  <c r="I104" i="3"/>
  <c r="O105" i="5" s="1"/>
  <c r="I35" i="3"/>
  <c r="O39" i="5" s="1"/>
  <c r="F83" i="3"/>
  <c r="N85" i="5" s="1"/>
  <c r="AG87" i="3"/>
  <c r="T88" i="5" s="1"/>
  <c r="AG100" i="3"/>
  <c r="T100" i="5" s="1"/>
  <c r="I100" i="3"/>
  <c r="O100" i="5" s="1"/>
  <c r="S89" i="3"/>
  <c r="AO105" i="3"/>
  <c r="F50" i="3"/>
  <c r="N47" i="5" s="1"/>
  <c r="F118" i="3"/>
  <c r="N119" i="5" s="1"/>
  <c r="F86" i="3"/>
  <c r="N87" i="5" s="1"/>
  <c r="S81" i="3"/>
  <c r="F67" i="3"/>
  <c r="N69" i="5" s="1"/>
  <c r="AO31" i="3"/>
  <c r="F31" i="3"/>
  <c r="N32" i="5" s="1"/>
  <c r="F59" i="3"/>
  <c r="N61" i="5" s="1"/>
  <c r="F46" i="3"/>
  <c r="N54" i="5" s="1"/>
  <c r="F57" i="3"/>
  <c r="N58" i="5" s="1"/>
  <c r="AG56" i="3"/>
  <c r="T57" i="5" s="1"/>
  <c r="I56" i="3"/>
  <c r="O57" i="5" s="1"/>
  <c r="F37" i="3"/>
  <c r="N41" i="5" s="1"/>
  <c r="AO62" i="3"/>
  <c r="AG59" i="3"/>
  <c r="T61" i="5" s="1"/>
  <c r="S54" i="3"/>
  <c r="AG58" i="3"/>
  <c r="T60" i="5" s="1"/>
  <c r="F41" i="3"/>
  <c r="N48" i="5" s="1"/>
  <c r="AG38" i="3"/>
  <c r="T34" i="5" s="1"/>
  <c r="AG57" i="3"/>
  <c r="T58" i="5" s="1"/>
  <c r="F55" i="3"/>
  <c r="N56" i="5" s="1"/>
  <c r="I61" i="3"/>
  <c r="O59" i="5" s="1"/>
  <c r="AO54" i="3"/>
  <c r="S46" i="3"/>
  <c r="F38" i="3"/>
  <c r="N34" i="5" s="1"/>
  <c r="F53" i="3"/>
  <c r="N51" i="5" s="1"/>
  <c r="F113" i="3"/>
  <c r="N115" i="5" s="1"/>
  <c r="F105" i="3"/>
  <c r="N104" i="5" s="1"/>
  <c r="F73" i="3"/>
  <c r="N74" i="5" s="1"/>
  <c r="S99" i="3"/>
  <c r="F75" i="3"/>
  <c r="N76" i="5" s="1"/>
  <c r="AG73" i="3"/>
  <c r="T74" i="5" s="1"/>
  <c r="F102" i="3"/>
  <c r="N103" i="5" s="1"/>
  <c r="AG101" i="3"/>
  <c r="T102" i="5" s="1"/>
  <c r="F85" i="3"/>
  <c r="N86" i="5" s="1"/>
  <c r="AG54" i="3"/>
  <c r="T55" i="5" s="1"/>
  <c r="S53" i="3"/>
  <c r="I47" i="3"/>
  <c r="O42" i="5" s="1"/>
  <c r="F43" i="3"/>
  <c r="N43" i="5" s="1"/>
  <c r="S39" i="3"/>
  <c r="AO38" i="3"/>
  <c r="AO60" i="3"/>
  <c r="AG50" i="3"/>
  <c r="T47" i="5" s="1"/>
  <c r="I46" i="3"/>
  <c r="O54" i="5" s="1"/>
  <c r="I59" i="3"/>
  <c r="O61" i="5" s="1"/>
  <c r="I58" i="3"/>
  <c r="O60" i="5" s="1"/>
  <c r="AO50" i="3"/>
  <c r="AG46" i="3"/>
  <c r="T54" i="5" s="1"/>
  <c r="F44" i="3"/>
  <c r="N46" i="5" s="1"/>
  <c r="F35" i="3"/>
  <c r="N39" i="5" s="1"/>
  <c r="AG34" i="3"/>
  <c r="T40" i="5" s="1"/>
  <c r="AO34" i="3"/>
  <c r="AG33" i="3"/>
  <c r="T37" i="5" s="1"/>
  <c r="I30" i="3"/>
  <c r="O31" i="5" s="1"/>
  <c r="S25" i="3"/>
  <c r="I17" i="3"/>
  <c r="O18" i="5" s="1"/>
  <c r="I20" i="3"/>
  <c r="O21" i="5" s="1"/>
  <c r="AO15" i="3"/>
  <c r="AO24" i="3"/>
  <c r="AO22" i="3"/>
  <c r="I22" i="3"/>
  <c r="O23" i="5" s="1"/>
  <c r="I26" i="3"/>
  <c r="O27" i="5" s="1"/>
  <c r="I15" i="3"/>
  <c r="O16" i="5" s="1"/>
  <c r="AO28" i="3"/>
  <c r="I25" i="3"/>
  <c r="O26" i="5" s="1"/>
  <c r="I23" i="3"/>
  <c r="O24" i="5" s="1"/>
  <c r="S87" i="3"/>
  <c r="S80" i="3"/>
  <c r="AO79" i="3"/>
  <c r="F79" i="3"/>
  <c r="N80" i="5" s="1"/>
  <c r="S76" i="3"/>
  <c r="U76" i="3"/>
  <c r="AO69" i="3"/>
  <c r="F68" i="3"/>
  <c r="N70" i="5" s="1"/>
  <c r="F49" i="3"/>
  <c r="N52" i="5" s="1"/>
  <c r="I133" i="3"/>
  <c r="O133" i="5" s="1"/>
  <c r="F63" i="3"/>
  <c r="N64" i="5" s="1"/>
  <c r="AG62" i="3"/>
  <c r="T63" i="5" s="1"/>
  <c r="AG28" i="3"/>
  <c r="T28" i="5" s="1"/>
  <c r="I106" i="3"/>
  <c r="O107" i="5" s="1"/>
  <c r="AG95" i="3"/>
  <c r="T96" i="5" s="1"/>
  <c r="S93" i="3"/>
  <c r="AG92" i="3"/>
  <c r="T93" i="5" s="1"/>
  <c r="I92" i="3"/>
  <c r="O93" i="5" s="1"/>
  <c r="S86" i="3"/>
  <c r="AO85" i="3"/>
  <c r="AG53" i="3"/>
  <c r="T51" i="5" s="1"/>
  <c r="AG22" i="3"/>
  <c r="T23" i="5" s="1"/>
  <c r="T4" i="5"/>
  <c r="F122" i="3"/>
  <c r="N123" i="5" s="1"/>
  <c r="I102" i="3"/>
  <c r="O103" i="5" s="1"/>
  <c r="AO95" i="3"/>
  <c r="AG60" i="3"/>
  <c r="T62" i="5" s="1"/>
  <c r="I41" i="3"/>
  <c r="O48" i="5" s="1"/>
  <c r="AG26" i="3"/>
  <c r="T27" i="5" s="1"/>
  <c r="AG20" i="3"/>
  <c r="T21" i="5" s="1"/>
  <c r="AG120" i="3"/>
  <c r="T121" i="5" s="1"/>
  <c r="F94" i="3"/>
  <c r="N95" i="5" s="1"/>
  <c r="AG79" i="3"/>
  <c r="T80" i="5" s="1"/>
  <c r="I63" i="3"/>
  <c r="O64" i="5" s="1"/>
  <c r="U47" i="3"/>
  <c r="S47" i="3"/>
  <c r="S42" i="3"/>
  <c r="AG14" i="3"/>
  <c r="T15" i="5" s="1"/>
  <c r="I33" i="3"/>
  <c r="O37" i="5" s="1"/>
  <c r="AO46" i="3"/>
  <c r="I31" i="3"/>
  <c r="O32" i="5" s="1"/>
  <c r="AG30" i="3"/>
  <c r="T31" i="5" s="1"/>
  <c r="I49" i="3"/>
  <c r="O52" i="5" s="1"/>
  <c r="F45" i="3"/>
  <c r="N44" i="5" s="1"/>
  <c r="AG44" i="3"/>
  <c r="T46" i="5" s="1"/>
  <c r="I57" i="3"/>
  <c r="O58" i="5" s="1"/>
  <c r="AO44" i="3"/>
  <c r="F40" i="3"/>
  <c r="N33" i="5" s="1"/>
  <c r="I39" i="3"/>
  <c r="O36" i="5" s="1"/>
  <c r="I37" i="3"/>
  <c r="O41" i="5" s="1"/>
  <c r="F34" i="3"/>
  <c r="N40" i="5" s="1"/>
  <c r="AO30" i="3"/>
  <c r="S130" i="3"/>
  <c r="F109" i="3"/>
  <c r="N109" i="5" s="1"/>
  <c r="F99" i="3"/>
  <c r="N101" i="5" s="1"/>
  <c r="F87" i="3"/>
  <c r="N88" i="5" s="1"/>
  <c r="S85" i="3"/>
  <c r="F84" i="3"/>
  <c r="N83" i="5" s="1"/>
  <c r="S51" i="3"/>
  <c r="F48" i="3"/>
  <c r="N45" i="5" s="1"/>
  <c r="S45" i="3"/>
  <c r="F39" i="3"/>
  <c r="N36" i="5" s="1"/>
  <c r="AO128" i="3"/>
  <c r="AG77" i="3"/>
  <c r="T78" i="5" s="1"/>
  <c r="I73" i="3"/>
  <c r="O74" i="5" s="1"/>
  <c r="AG61" i="3"/>
  <c r="T59" i="5" s="1"/>
  <c r="I52" i="3"/>
  <c r="O50" i="5" s="1"/>
  <c r="I43" i="3"/>
  <c r="O43" i="5" s="1"/>
  <c r="AG40" i="3"/>
  <c r="T33" i="5" s="1"/>
  <c r="AO33" i="3"/>
  <c r="U128" i="3"/>
  <c r="I124" i="3"/>
  <c r="O125" i="5" s="1"/>
  <c r="F89" i="3"/>
  <c r="N90" i="5" s="1"/>
  <c r="F88" i="3"/>
  <c r="N89" i="5" s="1"/>
  <c r="S78" i="3"/>
  <c r="AO77" i="3"/>
  <c r="S71" i="3"/>
  <c r="F66" i="3"/>
  <c r="N67" i="5" s="1"/>
  <c r="AG64" i="3"/>
  <c r="T65" i="5" s="1"/>
  <c r="F60" i="3"/>
  <c r="N62" i="5" s="1"/>
  <c r="I54" i="3"/>
  <c r="O55" i="5" s="1"/>
  <c r="AG52" i="3"/>
  <c r="T50" i="5" s="1"/>
  <c r="F47" i="3"/>
  <c r="N42" i="5" s="1"/>
  <c r="F42" i="3"/>
  <c r="N49" i="5" s="1"/>
  <c r="I38" i="3"/>
  <c r="O34" i="5" s="1"/>
  <c r="AG103" i="3"/>
  <c r="T106" i="5" s="1"/>
  <c r="AO97" i="3"/>
  <c r="I85" i="3"/>
  <c r="O86" i="5" s="1"/>
  <c r="AG81" i="3"/>
  <c r="T84" i="5" s="1"/>
  <c r="AG48" i="3"/>
  <c r="T45" i="5" s="1"/>
  <c r="I45" i="3"/>
  <c r="O44" i="5" s="1"/>
  <c r="AG35" i="3"/>
  <c r="T39" i="5" s="1"/>
  <c r="I34" i="3"/>
  <c r="O40" i="5" s="1"/>
  <c r="AG99" i="3"/>
  <c r="T101" i="5" s="1"/>
  <c r="I76" i="3"/>
  <c r="O77" i="5" s="1"/>
  <c r="AO63" i="3"/>
  <c r="I51" i="3"/>
  <c r="O53" i="5" s="1"/>
  <c r="AG42" i="3"/>
  <c r="T49" i="5" s="1"/>
  <c r="AO41" i="3"/>
  <c r="AO35" i="3"/>
  <c r="F33" i="3"/>
  <c r="N37" i="5" s="1"/>
  <c r="AO103" i="3"/>
  <c r="I103" i="3"/>
  <c r="O106" i="5" s="1"/>
  <c r="I99" i="3"/>
  <c r="O101" i="5" s="1"/>
  <c r="AG96" i="3"/>
  <c r="T97" i="5" s="1"/>
  <c r="I93" i="3"/>
  <c r="O94" i="5" s="1"/>
  <c r="AG89" i="3"/>
  <c r="T90" i="5" s="1"/>
  <c r="F76" i="3"/>
  <c r="N77" i="5" s="1"/>
  <c r="F74" i="3"/>
  <c r="N75" i="5" s="1"/>
  <c r="AO72" i="3"/>
  <c r="AG71" i="3"/>
  <c r="T72" i="5" s="1"/>
  <c r="S68" i="3"/>
  <c r="AO67" i="3"/>
  <c r="I53" i="3"/>
  <c r="O51" i="5" s="1"/>
  <c r="S100" i="3"/>
  <c r="F93" i="3"/>
  <c r="N94" i="5" s="1"/>
  <c r="F90" i="3"/>
  <c r="N91" i="5" s="1"/>
  <c r="F80" i="3"/>
  <c r="N81" i="5" s="1"/>
  <c r="S72" i="3"/>
  <c r="AO64" i="3"/>
  <c r="U62" i="3"/>
  <c r="S62" i="3"/>
  <c r="F61" i="3"/>
  <c r="N59" i="5" s="1"/>
  <c r="U56" i="3"/>
  <c r="S56" i="3"/>
  <c r="F52" i="3"/>
  <c r="N50" i="5" s="1"/>
  <c r="U48" i="3"/>
  <c r="S48" i="3"/>
  <c r="I67" i="3"/>
  <c r="O69" i="5" s="1"/>
  <c r="P135" i="5"/>
  <c r="AG118" i="3"/>
  <c r="T119" i="5" s="1"/>
  <c r="F95" i="3"/>
  <c r="N96" i="5" s="1"/>
  <c r="I94" i="3"/>
  <c r="O95" i="5" s="1"/>
  <c r="I84" i="3"/>
  <c r="O83" i="5" s="1"/>
  <c r="I105" i="3"/>
  <c r="O104" i="5" s="1"/>
  <c r="I98" i="3"/>
  <c r="O99" i="5" s="1"/>
  <c r="U92" i="3"/>
  <c r="S92" i="3"/>
  <c r="I86" i="3"/>
  <c r="O87" i="5" s="1"/>
  <c r="I60" i="3"/>
  <c r="O62" i="5" s="1"/>
  <c r="I55" i="3"/>
  <c r="O56" i="5" s="1"/>
  <c r="U40" i="3"/>
  <c r="S40" i="3"/>
  <c r="AO106" i="3"/>
  <c r="U118" i="3"/>
  <c r="S118" i="3"/>
  <c r="F111" i="3"/>
  <c r="N112" i="5" s="1"/>
  <c r="S105" i="3"/>
  <c r="F100" i="3"/>
  <c r="N100" i="5" s="1"/>
  <c r="F91" i="3"/>
  <c r="N92" i="5" s="1"/>
  <c r="F78" i="3"/>
  <c r="N79" i="5" s="1"/>
  <c r="AG63" i="3"/>
  <c r="T64" i="5" s="1"/>
  <c r="I44" i="3"/>
  <c r="O46" i="5" s="1"/>
  <c r="F58" i="3"/>
  <c r="N60" i="5" s="1"/>
  <c r="AG51" i="3"/>
  <c r="T53" i="5" s="1"/>
  <c r="I50" i="3"/>
  <c r="O47" i="5" s="1"/>
  <c r="AO47" i="3"/>
  <c r="I42" i="3"/>
  <c r="O49" i="5" s="1"/>
  <c r="AO39" i="3"/>
  <c r="AO108" i="3"/>
  <c r="AG102" i="3"/>
  <c r="T103" i="5" s="1"/>
  <c r="AO93" i="3"/>
  <c r="AG91" i="3"/>
  <c r="T92" i="5" s="1"/>
  <c r="AO87" i="3"/>
  <c r="AO81" i="3"/>
  <c r="I79" i="3"/>
  <c r="O80" i="5" s="1"/>
  <c r="I74" i="3"/>
  <c r="O75" i="5" s="1"/>
  <c r="F71" i="3"/>
  <c r="N72" i="5" s="1"/>
  <c r="I70" i="3"/>
  <c r="O71" i="5" s="1"/>
  <c r="AG67" i="3"/>
  <c r="T69" i="5" s="1"/>
  <c r="I64" i="3"/>
  <c r="O65" i="5" s="1"/>
  <c r="I62" i="3"/>
  <c r="O63" i="5" s="1"/>
  <c r="AO55" i="3"/>
  <c r="AG55" i="3"/>
  <c r="T56" i="5" s="1"/>
  <c r="AO37" i="3"/>
  <c r="AG37" i="3"/>
  <c r="T41" i="5" s="1"/>
  <c r="F117" i="3"/>
  <c r="N118" i="5" s="1"/>
  <c r="F112" i="3"/>
  <c r="N113" i="5" s="1"/>
  <c r="AG106" i="3"/>
  <c r="T107" i="5" s="1"/>
  <c r="I97" i="3"/>
  <c r="O98" i="5" s="1"/>
  <c r="P97" i="5"/>
  <c r="I87" i="3"/>
  <c r="O88" i="5" s="1"/>
  <c r="F77" i="3"/>
  <c r="N78" i="5" s="1"/>
  <c r="I72" i="3"/>
  <c r="O73" i="5" s="1"/>
  <c r="F70" i="3"/>
  <c r="N71" i="5" s="1"/>
  <c r="F64" i="3"/>
  <c r="N65" i="5" s="1"/>
  <c r="F54" i="3"/>
  <c r="N55" i="5" s="1"/>
  <c r="I48" i="3"/>
  <c r="O45" i="5" s="1"/>
  <c r="AO43" i="3"/>
  <c r="I40" i="3"/>
  <c r="O33" i="5" s="1"/>
  <c r="F69" i="3"/>
  <c r="N68" i="5" s="1"/>
  <c r="U120" i="3"/>
  <c r="S120" i="3"/>
  <c r="S90" i="3"/>
  <c r="U90" i="3"/>
  <c r="U69" i="3"/>
  <c r="S69" i="3"/>
  <c r="F81" i="3"/>
  <c r="N84" i="5" s="1"/>
  <c r="AG69" i="3"/>
  <c r="T68" i="5" s="1"/>
  <c r="U70" i="3"/>
  <c r="S70" i="3"/>
  <c r="U66" i="3"/>
  <c r="S66" i="3"/>
  <c r="F62" i="3"/>
  <c r="N63" i="5" s="1"/>
  <c r="F127" i="3"/>
  <c r="N127" i="5" s="1"/>
  <c r="F119" i="3"/>
  <c r="N120" i="5" s="1"/>
  <c r="AO116" i="3"/>
  <c r="F96" i="3"/>
  <c r="N97" i="5" s="1"/>
  <c r="F92" i="3"/>
  <c r="N93" i="5" s="1"/>
  <c r="F82" i="3"/>
  <c r="N82" i="5" s="1"/>
  <c r="AG105" i="3"/>
  <c r="T104" i="5" s="1"/>
  <c r="I95" i="3"/>
  <c r="O96" i="5" s="1"/>
  <c r="I91" i="3"/>
  <c r="O92" i="5" s="1"/>
  <c r="I83" i="3"/>
  <c r="O85" i="5" s="1"/>
  <c r="AG49" i="3"/>
  <c r="T52" i="5" s="1"/>
  <c r="AG41" i="3"/>
  <c r="T48" i="5" s="1"/>
  <c r="F134" i="3"/>
  <c r="N135" i="5" s="1"/>
  <c r="F124" i="3"/>
  <c r="N125" i="5" s="1"/>
  <c r="F121" i="3"/>
  <c r="N122" i="5" s="1"/>
  <c r="I118" i="3"/>
  <c r="O119" i="5" s="1"/>
  <c r="AO112" i="3"/>
  <c r="F103" i="3"/>
  <c r="N106" i="5" s="1"/>
  <c r="F97" i="3"/>
  <c r="N98" i="5" s="1"/>
  <c r="AO88" i="3"/>
  <c r="I88" i="3"/>
  <c r="O89" i="5" s="1"/>
  <c r="I75" i="3"/>
  <c r="O76" i="5" s="1"/>
  <c r="AO73" i="3"/>
  <c r="AO57" i="3"/>
  <c r="AG45" i="3"/>
  <c r="T44" i="5" s="1"/>
  <c r="AO59" i="3"/>
  <c r="AG132" i="3"/>
  <c r="T132" i="5" s="1"/>
  <c r="AO92" i="3"/>
  <c r="I90" i="3"/>
  <c r="O91" i="5" s="1"/>
  <c r="AO84" i="3"/>
  <c r="I77" i="3"/>
  <c r="O78" i="5" s="1"/>
  <c r="I66" i="3"/>
  <c r="O67" i="5" s="1"/>
  <c r="AO61" i="3"/>
  <c r="F114" i="3"/>
  <c r="N114" i="5" s="1"/>
  <c r="AO104" i="3"/>
  <c r="AO94" i="3"/>
  <c r="I89" i="3"/>
  <c r="O90" i="5" s="1"/>
  <c r="I81" i="3"/>
  <c r="O84" i="5" s="1"/>
  <c r="I78" i="3"/>
  <c r="O79" i="5" s="1"/>
  <c r="I69" i="3"/>
  <c r="O68" i="5" s="1"/>
  <c r="AO66" i="3"/>
  <c r="AG43" i="3"/>
  <c r="T43" i="5" s="1"/>
  <c r="AG39" i="3"/>
  <c r="T36" i="5" s="1"/>
  <c r="F106" i="3"/>
  <c r="N107" i="5" s="1"/>
  <c r="I101" i="3"/>
  <c r="O102" i="5" s="1"/>
  <c r="AO90" i="3"/>
  <c r="S84" i="3"/>
  <c r="AO83" i="3"/>
  <c r="AG83" i="3"/>
  <c r="T85" i="5" s="1"/>
  <c r="AO82" i="3"/>
  <c r="I82" i="3"/>
  <c r="O82" i="5" s="1"/>
  <c r="AO78" i="3"/>
  <c r="F72" i="3"/>
  <c r="N73" i="5" s="1"/>
  <c r="I71" i="3"/>
  <c r="O72" i="5" s="1"/>
  <c r="AG47" i="3"/>
  <c r="T42" i="5" s="1"/>
  <c r="AO89" i="3"/>
  <c r="AO80" i="3"/>
  <c r="I80" i="3"/>
  <c r="O81" i="5" s="1"/>
  <c r="AO68" i="3"/>
  <c r="I68" i="3"/>
  <c r="O70" i="5" s="1"/>
  <c r="S104" i="3"/>
  <c r="AG94" i="3"/>
  <c r="T95" i="5" s="1"/>
  <c r="S127" i="3"/>
  <c r="U127" i="3"/>
  <c r="I121" i="3"/>
  <c r="O122" i="5" s="1"/>
  <c r="S116" i="3"/>
  <c r="U116" i="3"/>
  <c r="AG104" i="3"/>
  <c r="T105" i="5" s="1"/>
  <c r="F101" i="3"/>
  <c r="N102" i="5" s="1"/>
  <c r="AG98" i="3"/>
  <c r="T99" i="5" s="1"/>
  <c r="U96" i="3"/>
  <c r="S96" i="3"/>
  <c r="S114" i="3"/>
  <c r="U114" i="3"/>
  <c r="F129" i="3"/>
  <c r="N129" i="5" s="1"/>
  <c r="AG128" i="3"/>
  <c r="T134" i="5" s="1"/>
  <c r="I108" i="3"/>
  <c r="O110" i="5" s="1"/>
  <c r="U98" i="3"/>
  <c r="S98" i="3"/>
  <c r="S133" i="3"/>
  <c r="AG109" i="3"/>
  <c r="T109" i="5" s="1"/>
  <c r="F120" i="3"/>
  <c r="N121" i="5" s="1"/>
  <c r="U94" i="3"/>
  <c r="S94" i="3"/>
  <c r="F133" i="3"/>
  <c r="N133" i="5" s="1"/>
  <c r="AG121" i="3"/>
  <c r="T122" i="5" s="1"/>
  <c r="I123" i="3"/>
  <c r="O124" i="5" s="1"/>
  <c r="I117" i="3"/>
  <c r="O118" i="5" s="1"/>
  <c r="AG114" i="3"/>
  <c r="T114" i="5" s="1"/>
  <c r="AG112" i="3"/>
  <c r="T113" i="5" s="1"/>
  <c r="I112" i="3"/>
  <c r="O113" i="5" s="1"/>
  <c r="I109" i="3"/>
  <c r="O109" i="5" s="1"/>
  <c r="AG72" i="3"/>
  <c r="T73" i="5" s="1"/>
  <c r="AG66" i="3"/>
  <c r="T67" i="5" s="1"/>
  <c r="AO134" i="3"/>
  <c r="AG133" i="3"/>
  <c r="T133" i="5" s="1"/>
  <c r="P133" i="5"/>
  <c r="AG130" i="3"/>
  <c r="T130" i="5" s="1"/>
  <c r="AG127" i="3"/>
  <c r="T127" i="5" s="1"/>
  <c r="AO121" i="3"/>
  <c r="AG116" i="3"/>
  <c r="T117" i="5" s="1"/>
  <c r="AG90" i="3"/>
  <c r="T91" i="5" s="1"/>
  <c r="AG76" i="3"/>
  <c r="T77" i="5" s="1"/>
  <c r="AG74" i="3"/>
  <c r="T75" i="5" s="1"/>
  <c r="AG70" i="3"/>
  <c r="T71" i="5" s="1"/>
  <c r="AG68" i="3"/>
  <c r="T70" i="5" s="1"/>
  <c r="AO123" i="3"/>
  <c r="AO117" i="3"/>
  <c r="I114" i="3"/>
  <c r="O114" i="5" s="1"/>
  <c r="AO102" i="3"/>
  <c r="AG88" i="3"/>
  <c r="T89" i="5" s="1"/>
  <c r="AG78" i="3"/>
  <c r="T79" i="5" s="1"/>
  <c r="AG124" i="3"/>
  <c r="T125" i="5" s="1"/>
  <c r="AG122" i="3"/>
  <c r="T123" i="5" s="1"/>
  <c r="I120" i="3"/>
  <c r="O121" i="5" s="1"/>
  <c r="I116" i="3"/>
  <c r="O117" i="5" s="1"/>
  <c r="AG108" i="3"/>
  <c r="T110" i="5" s="1"/>
  <c r="AG86" i="3"/>
  <c r="T87" i="5" s="1"/>
  <c r="AG80" i="3"/>
  <c r="T81" i="5" s="1"/>
  <c r="I129" i="3"/>
  <c r="O129" i="5" s="1"/>
  <c r="AO122" i="3"/>
  <c r="F116" i="3"/>
  <c r="N117" i="5" s="1"/>
  <c r="AG84" i="3"/>
  <c r="T83" i="5" s="1"/>
  <c r="AG82" i="3"/>
  <c r="T82" i="5" s="1"/>
  <c r="AG115" i="3"/>
  <c r="T116" i="5" s="1"/>
  <c r="S112" i="3"/>
  <c r="AG131" i="3"/>
  <c r="T131" i="5" s="1"/>
  <c r="I122" i="3"/>
  <c r="O123" i="5" s="1"/>
  <c r="I115" i="3"/>
  <c r="O116" i="5" s="1"/>
  <c r="AG134" i="3"/>
  <c r="T135" i="5" s="1"/>
  <c r="I127" i="3"/>
  <c r="O127" i="5" s="1"/>
  <c r="AG117" i="3"/>
  <c r="T118" i="5" s="1"/>
  <c r="F130" i="3"/>
  <c r="N130" i="5" s="1"/>
  <c r="F131" i="3"/>
  <c r="N131" i="5" s="1"/>
  <c r="AG119" i="3"/>
  <c r="T120" i="5" s="1"/>
  <c r="AG113" i="3"/>
  <c r="T115" i="5" s="1"/>
  <c r="AO111" i="3"/>
  <c r="I111" i="3"/>
  <c r="O112" i="5" s="1"/>
  <c r="AO119" i="3"/>
  <c r="I119" i="3"/>
  <c r="O120" i="5" s="1"/>
  <c r="AO114" i="3"/>
  <c r="I113" i="3"/>
  <c r="O115" i="5" s="1"/>
  <c r="F128" i="3"/>
  <c r="N134" i="5" s="1"/>
  <c r="S131" i="3"/>
  <c r="U131" i="3"/>
  <c r="AG111" i="3"/>
  <c r="T112" i="5" s="1"/>
  <c r="U132" i="3"/>
  <c r="S132" i="3"/>
  <c r="AG123" i="3"/>
  <c r="T124" i="5" s="1"/>
  <c r="F132" i="3"/>
  <c r="N132" i="5" s="1"/>
  <c r="I131" i="3"/>
  <c r="O131" i="5" s="1"/>
  <c r="AO129" i="3"/>
  <c r="AG129" i="3"/>
  <c r="T129" i="5" s="1"/>
  <c r="I128" i="3"/>
  <c r="O134" i="5" s="1"/>
  <c r="I130" i="3"/>
  <c r="O130" i="5" s="1"/>
  <c r="I134" i="3"/>
  <c r="O135" i="5" s="1"/>
  <c r="I132" i="3"/>
  <c r="O132" i="5" s="1"/>
  <c r="S129" i="3"/>
  <c r="AO127" i="3"/>
  <c r="AH123" i="5" l="1"/>
  <c r="AH14" i="5"/>
  <c r="AH60" i="5"/>
  <c r="AH135" i="5"/>
  <c r="AH83" i="5"/>
  <c r="AH122" i="5"/>
  <c r="AH12" i="5"/>
  <c r="AH37" i="5"/>
  <c r="AH51" i="5"/>
  <c r="M94" i="5"/>
  <c r="AH61" i="5"/>
  <c r="V21" i="3"/>
  <c r="R22" i="5" s="1"/>
  <c r="M76" i="5"/>
  <c r="AH103" i="5"/>
  <c r="AH7" i="5"/>
  <c r="AH125" i="5"/>
  <c r="AH39" i="5"/>
  <c r="AH54" i="5"/>
  <c r="AH124" i="5"/>
  <c r="AH27" i="5"/>
  <c r="AH21" i="5"/>
  <c r="V44" i="3"/>
  <c r="R46" i="5" s="1"/>
  <c r="V55" i="3"/>
  <c r="R56" i="5" s="1"/>
  <c r="V37" i="3"/>
  <c r="R41" i="5" s="1"/>
  <c r="V57" i="3"/>
  <c r="R58" i="5" s="1"/>
  <c r="V128" i="3"/>
  <c r="R134" i="5" s="1"/>
  <c r="V77" i="3"/>
  <c r="R78" i="5" s="1"/>
  <c r="V123" i="3"/>
  <c r="R124" i="5" s="1"/>
  <c r="V33" i="3"/>
  <c r="R37" i="5" s="1"/>
  <c r="V24" i="3"/>
  <c r="R25" i="5" s="1"/>
  <c r="W114" i="5"/>
  <c r="W122" i="5"/>
  <c r="W82" i="5"/>
  <c r="W127" i="5"/>
  <c r="W90" i="5"/>
  <c r="W85" i="5"/>
  <c r="W58" i="5"/>
  <c r="W88" i="5"/>
  <c r="W98" i="5"/>
  <c r="W134" i="5"/>
  <c r="W54" i="5"/>
  <c r="W16" i="5"/>
  <c r="W55" i="5"/>
  <c r="W27" i="5"/>
  <c r="W100" i="5"/>
  <c r="W87" i="5"/>
  <c r="W115" i="5"/>
  <c r="W52" i="5"/>
  <c r="W74" i="5"/>
  <c r="W37" i="5"/>
  <c r="W46" i="5"/>
  <c r="W68" i="5"/>
  <c r="W104" i="5"/>
  <c r="W14" i="5"/>
  <c r="W24" i="5"/>
  <c r="W22" i="5"/>
  <c r="W109" i="5"/>
  <c r="W121" i="5"/>
  <c r="W131" i="5"/>
  <c r="W75" i="5"/>
  <c r="W135" i="5"/>
  <c r="W103" i="5"/>
  <c r="W83" i="5"/>
  <c r="W39" i="5"/>
  <c r="W28" i="5"/>
  <c r="W119" i="5"/>
  <c r="W130" i="5"/>
  <c r="W33" i="5"/>
  <c r="W76" i="5"/>
  <c r="W91" i="5"/>
  <c r="W94" i="5"/>
  <c r="W69" i="5"/>
  <c r="W48" i="5"/>
  <c r="W78" i="5"/>
  <c r="W62" i="5"/>
  <c r="W63" i="5"/>
  <c r="W32" i="5"/>
  <c r="W19" i="5"/>
  <c r="W17" i="5"/>
  <c r="W49" i="5"/>
  <c r="W18" i="5"/>
  <c r="W21" i="5"/>
  <c r="W45" i="5"/>
  <c r="W101" i="5"/>
  <c r="W79" i="5"/>
  <c r="W95" i="5"/>
  <c r="W89" i="5"/>
  <c r="W110" i="5"/>
  <c r="W107" i="5"/>
  <c r="W31" i="5"/>
  <c r="W86" i="5"/>
  <c r="W34" i="5"/>
  <c r="W20" i="5"/>
  <c r="W60" i="5"/>
  <c r="W50" i="5"/>
  <c r="W97" i="5"/>
  <c r="W57" i="5"/>
  <c r="W99" i="5"/>
  <c r="W120" i="5"/>
  <c r="W118" i="5"/>
  <c r="W93" i="5"/>
  <c r="W65" i="5"/>
  <c r="W124" i="5"/>
  <c r="W70" i="5"/>
  <c r="W105" i="5"/>
  <c r="W117" i="5"/>
  <c r="W41" i="5"/>
  <c r="W36" i="5"/>
  <c r="W80" i="5"/>
  <c r="W92" i="5"/>
  <c r="W44" i="5"/>
  <c r="W132" i="5"/>
  <c r="W116" i="5"/>
  <c r="W125" i="5"/>
  <c r="W112" i="5"/>
  <c r="W73" i="5"/>
  <c r="W96" i="5"/>
  <c r="W23" i="5"/>
  <c r="W47" i="5"/>
  <c r="W26" i="5"/>
  <c r="W102" i="5"/>
  <c r="W53" i="5"/>
  <c r="W51" i="5"/>
  <c r="W133" i="5"/>
  <c r="W61" i="5"/>
  <c r="W129" i="5"/>
  <c r="W123" i="5"/>
  <c r="W81" i="5"/>
  <c r="W67" i="5"/>
  <c r="W59" i="5"/>
  <c r="W113" i="5"/>
  <c r="W43" i="5"/>
  <c r="W56" i="5"/>
  <c r="W84" i="5"/>
  <c r="W42" i="5"/>
  <c r="W106" i="5"/>
  <c r="W64" i="5"/>
  <c r="W25" i="5"/>
  <c r="W40" i="5"/>
  <c r="W29" i="5"/>
  <c r="W77" i="5"/>
  <c r="W71" i="5"/>
  <c r="W72" i="5"/>
  <c r="W15" i="5"/>
  <c r="AH44" i="5"/>
  <c r="AH132" i="5"/>
  <c r="AH80" i="5"/>
  <c r="AH126" i="5"/>
  <c r="AH120" i="5"/>
  <c r="AH49" i="5"/>
  <c r="AH104" i="5"/>
  <c r="AH117" i="5"/>
  <c r="AH17" i="5"/>
  <c r="Q52" i="5"/>
  <c r="Q81" i="5"/>
  <c r="M80" i="5"/>
  <c r="Q85" i="5"/>
  <c r="V95" i="3"/>
  <c r="R96" i="5" s="1"/>
  <c r="AH107" i="5"/>
  <c r="AH75" i="5"/>
  <c r="AH30" i="5"/>
  <c r="AH76" i="5"/>
  <c r="Q48" i="5"/>
  <c r="Q32" i="5"/>
  <c r="M79" i="5"/>
  <c r="AH131" i="5"/>
  <c r="AH101" i="5"/>
  <c r="AH110" i="5"/>
  <c r="AH10" i="5"/>
  <c r="AH99" i="5"/>
  <c r="AH129" i="5"/>
  <c r="AH95" i="5"/>
  <c r="AH34" i="5"/>
  <c r="Q76" i="5"/>
  <c r="Q96" i="5"/>
  <c r="AH40" i="5"/>
  <c r="AH77" i="5"/>
  <c r="AH81" i="5"/>
  <c r="Q86" i="5"/>
  <c r="AH57" i="5"/>
  <c r="Q27" i="5"/>
  <c r="Q49" i="5"/>
  <c r="AH9" i="5"/>
  <c r="AH84" i="5"/>
  <c r="AH36" i="5"/>
  <c r="AH108" i="5"/>
  <c r="AH71" i="5"/>
  <c r="AH114" i="5"/>
  <c r="Q89" i="5"/>
  <c r="AH8" i="5"/>
  <c r="AH106" i="5"/>
  <c r="Q51" i="5"/>
  <c r="Q40" i="5"/>
  <c r="Q34" i="5"/>
  <c r="AH127" i="5"/>
  <c r="AH70" i="5"/>
  <c r="AH91" i="5"/>
  <c r="AH134" i="5"/>
  <c r="AH53" i="5"/>
  <c r="AH73" i="5"/>
  <c r="Q124" i="5"/>
  <c r="Q121" i="5"/>
  <c r="AH23" i="5"/>
  <c r="Q125" i="5"/>
  <c r="Q36" i="5"/>
  <c r="V60" i="3"/>
  <c r="R62" i="5" s="1"/>
  <c r="V121" i="3"/>
  <c r="R122" i="5" s="1"/>
  <c r="AH19" i="5"/>
  <c r="AH119" i="5"/>
  <c r="AH113" i="5"/>
  <c r="V103" i="3"/>
  <c r="R106" i="5" s="1"/>
  <c r="Q113" i="5"/>
  <c r="Q46" i="5"/>
  <c r="Q24" i="5"/>
  <c r="Q43" i="5"/>
  <c r="Q26" i="5"/>
  <c r="V41" i="3"/>
  <c r="R48" i="5" s="1"/>
  <c r="AH63" i="5"/>
  <c r="Q75" i="5"/>
  <c r="AH29" i="5"/>
  <c r="Q131" i="5"/>
  <c r="Q115" i="5"/>
  <c r="Q83" i="5"/>
  <c r="V88" i="3"/>
  <c r="R89" i="5" s="1"/>
  <c r="V23" i="3"/>
  <c r="R24" i="5" s="1"/>
  <c r="V50" i="3"/>
  <c r="R47" i="5" s="1"/>
  <c r="V115" i="3"/>
  <c r="R116" i="5" s="1"/>
  <c r="V16" i="3"/>
  <c r="R17" i="5" s="1"/>
  <c r="M96" i="5"/>
  <c r="Q64" i="5"/>
  <c r="AH65" i="5"/>
  <c r="Q70" i="5"/>
  <c r="V124" i="3"/>
  <c r="R125" i="5" s="1"/>
  <c r="Q82" i="5"/>
  <c r="Q69" i="5"/>
  <c r="Q94" i="5"/>
  <c r="AH22" i="5"/>
  <c r="Q77" i="5"/>
  <c r="Q73" i="5"/>
  <c r="Q99" i="5"/>
  <c r="Q39" i="5"/>
  <c r="Q16" i="5"/>
  <c r="Q122" i="5"/>
  <c r="Q104" i="5"/>
  <c r="Q61" i="5"/>
  <c r="Q105" i="5"/>
  <c r="V20" i="3"/>
  <c r="R21" i="5" s="1"/>
  <c r="V31" i="3"/>
  <c r="R32" i="5" s="1"/>
  <c r="AH33" i="5"/>
  <c r="Q87" i="5"/>
  <c r="Q33" i="5"/>
  <c r="Q88" i="5"/>
  <c r="Q21" i="5"/>
  <c r="Q59" i="5"/>
  <c r="Q56" i="5"/>
  <c r="Q18" i="5"/>
  <c r="Q19" i="5"/>
  <c r="V14" i="3"/>
  <c r="R15" i="5" s="1"/>
  <c r="V111" i="3"/>
  <c r="R112" i="5" s="1"/>
  <c r="Q54" i="5"/>
  <c r="Q17" i="5"/>
  <c r="V82" i="3"/>
  <c r="R82" i="5" s="1"/>
  <c r="V26" i="3"/>
  <c r="R27" i="5" s="1"/>
  <c r="V49" i="3"/>
  <c r="R52" i="5" s="1"/>
  <c r="AH85" i="5"/>
  <c r="AH20" i="5"/>
  <c r="AH46" i="5"/>
  <c r="Q116" i="5"/>
  <c r="AH87" i="5"/>
  <c r="Q123" i="5"/>
  <c r="Q58" i="5"/>
  <c r="Q93" i="5"/>
  <c r="Q97" i="5"/>
  <c r="Q71" i="5"/>
  <c r="Q37" i="5"/>
  <c r="Q100" i="5"/>
  <c r="Q22" i="5"/>
  <c r="Q29" i="5"/>
  <c r="Q28" i="5"/>
  <c r="AH92" i="5"/>
  <c r="Q118" i="5"/>
  <c r="Q68" i="5"/>
  <c r="V113" i="3"/>
  <c r="R115" i="5" s="1"/>
  <c r="Q79" i="5"/>
  <c r="Q119" i="5"/>
  <c r="Q23" i="5"/>
  <c r="Q72" i="5"/>
  <c r="Q84" i="5"/>
  <c r="Q45" i="5"/>
  <c r="Q98" i="5"/>
  <c r="Q63" i="5"/>
  <c r="Q47" i="5"/>
  <c r="Q62" i="5"/>
  <c r="Q101" i="5"/>
  <c r="Q44" i="5"/>
  <c r="Q50" i="5"/>
  <c r="V43" i="3"/>
  <c r="R43" i="5" s="1"/>
  <c r="Q31" i="5"/>
  <c r="Q15" i="5"/>
  <c r="Q25" i="5"/>
  <c r="AH118" i="5"/>
  <c r="AH45" i="5"/>
  <c r="AH16" i="5"/>
  <c r="AH86" i="5"/>
  <c r="Q67" i="5"/>
  <c r="Q132" i="5"/>
  <c r="Q92" i="5"/>
  <c r="Q95" i="5"/>
  <c r="Q133" i="5"/>
  <c r="Q135" i="5"/>
  <c r="Q120" i="5"/>
  <c r="Q130" i="5"/>
  <c r="Q114" i="5"/>
  <c r="Q110" i="5"/>
  <c r="Q102" i="5"/>
  <c r="Q90" i="5"/>
  <c r="Q91" i="5"/>
  <c r="Q65" i="5"/>
  <c r="Q106" i="5"/>
  <c r="Q57" i="5"/>
  <c r="Q20" i="5"/>
  <c r="V27" i="3"/>
  <c r="R29" i="5" s="1"/>
  <c r="V34" i="3"/>
  <c r="R40" i="5" s="1"/>
  <c r="V59" i="3"/>
  <c r="R61" i="5" s="1"/>
  <c r="AH56" i="5"/>
  <c r="AH115" i="5"/>
  <c r="Q129" i="5"/>
  <c r="Q80" i="5"/>
  <c r="Q103" i="5"/>
  <c r="Q78" i="5"/>
  <c r="Q134" i="5"/>
  <c r="Q112" i="5"/>
  <c r="Q127" i="5"/>
  <c r="Q117" i="5"/>
  <c r="Q109" i="5"/>
  <c r="Q53" i="5"/>
  <c r="Q55" i="5"/>
  <c r="Q74" i="5"/>
  <c r="Q41" i="5"/>
  <c r="Q107" i="5"/>
  <c r="Q60" i="5"/>
  <c r="Q42" i="5"/>
  <c r="Q14" i="5"/>
  <c r="V63" i="3"/>
  <c r="R64" i="5" s="1"/>
  <c r="V73" i="3"/>
  <c r="R74" i="5" s="1"/>
  <c r="V109" i="3"/>
  <c r="R109" i="5" s="1"/>
  <c r="AH26" i="5"/>
  <c r="AH31" i="5"/>
  <c r="AH96" i="5"/>
  <c r="AH42" i="5"/>
  <c r="AH66" i="5"/>
  <c r="AH88" i="5"/>
  <c r="AH50" i="5"/>
  <c r="AH69" i="5"/>
  <c r="AH43" i="5"/>
  <c r="AH47" i="5"/>
  <c r="AH18" i="5"/>
  <c r="AH15" i="5"/>
  <c r="AH79" i="5"/>
  <c r="AH59" i="5"/>
  <c r="AH100" i="5"/>
  <c r="AH112" i="5"/>
  <c r="AH62" i="5"/>
  <c r="AH121" i="5"/>
  <c r="AH24" i="5"/>
  <c r="AH78" i="5"/>
  <c r="AH130" i="5"/>
  <c r="AH52" i="5"/>
  <c r="AH82" i="5"/>
  <c r="AH94" i="5"/>
  <c r="AH97" i="5"/>
  <c r="AH98" i="5"/>
  <c r="AH28" i="5"/>
  <c r="AH72" i="5"/>
  <c r="AH58" i="5"/>
  <c r="AH93" i="5"/>
  <c r="AH5" i="5"/>
  <c r="AH35" i="5"/>
  <c r="AH109" i="5"/>
  <c r="AH11" i="5"/>
  <c r="AH25" i="5"/>
  <c r="AH64" i="5"/>
  <c r="AH55" i="5"/>
  <c r="AH48" i="5"/>
  <c r="AH128" i="5"/>
  <c r="AH6" i="5"/>
  <c r="AH133" i="5"/>
  <c r="AH67" i="5"/>
  <c r="AH41" i="5"/>
  <c r="AH102" i="5"/>
  <c r="AH38" i="5"/>
  <c r="AH105" i="5"/>
  <c r="AH68" i="5"/>
  <c r="AH74" i="5"/>
  <c r="AH116" i="5"/>
  <c r="AH32" i="5"/>
  <c r="M78" i="5"/>
  <c r="M65" i="5"/>
  <c r="M77" i="5"/>
  <c r="M91" i="5"/>
  <c r="M99" i="5"/>
  <c r="M86" i="5"/>
  <c r="M75" i="5"/>
  <c r="M87" i="5"/>
  <c r="M68" i="5"/>
  <c r="M64" i="5"/>
  <c r="M97" i="5"/>
  <c r="M98" i="5"/>
  <c r="M63" i="5"/>
  <c r="M67" i="5"/>
  <c r="M84" i="5"/>
  <c r="M70" i="5"/>
  <c r="M73" i="5"/>
  <c r="M74" i="5"/>
  <c r="M85" i="5"/>
  <c r="M66" i="5"/>
  <c r="M83" i="5"/>
  <c r="M90" i="5"/>
  <c r="M95" i="5"/>
  <c r="M69" i="5"/>
  <c r="M93" i="5"/>
  <c r="M82" i="5"/>
  <c r="M88" i="5"/>
  <c r="M72" i="5"/>
  <c r="M92" i="5"/>
  <c r="M71" i="5"/>
  <c r="M81" i="5"/>
  <c r="V67" i="3"/>
  <c r="R69" i="5" s="1"/>
  <c r="V122" i="3"/>
  <c r="R123" i="5" s="1"/>
  <c r="V134" i="3"/>
  <c r="R135" i="5" s="1"/>
  <c r="V91" i="3"/>
  <c r="R92" i="5" s="1"/>
  <c r="V64" i="3"/>
  <c r="R65" i="5" s="1"/>
  <c r="V18" i="3"/>
  <c r="R20" i="5" s="1"/>
  <c r="V35" i="3"/>
  <c r="R39" i="5" s="1"/>
  <c r="V28" i="3"/>
  <c r="R28" i="5" s="1"/>
  <c r="V22" i="3"/>
  <c r="R23" i="5" s="1"/>
  <c r="V83" i="3"/>
  <c r="R85" i="5" s="1"/>
  <c r="V75" i="3"/>
  <c r="R76" i="5" s="1"/>
  <c r="V79" i="3"/>
  <c r="R80" i="5" s="1"/>
  <c r="V30" i="3"/>
  <c r="R31" i="5" s="1"/>
  <c r="V117" i="3"/>
  <c r="R118" i="5" s="1"/>
  <c r="V68" i="3"/>
  <c r="R70" i="5" s="1"/>
  <c r="V112" i="3"/>
  <c r="R113" i="5" s="1"/>
  <c r="V102" i="3"/>
  <c r="R103" i="5" s="1"/>
  <c r="V61" i="3"/>
  <c r="R59" i="5" s="1"/>
  <c r="V13" i="3"/>
  <c r="R14" i="5" s="1"/>
  <c r="V106" i="3"/>
  <c r="R107" i="5" s="1"/>
  <c r="V133" i="3"/>
  <c r="R133" i="5" s="1"/>
  <c r="V54" i="3"/>
  <c r="R55" i="5" s="1"/>
  <c r="V38" i="3"/>
  <c r="R34" i="5" s="1"/>
  <c r="V84" i="3"/>
  <c r="R83" i="5" s="1"/>
  <c r="V100" i="3"/>
  <c r="R100" i="5" s="1"/>
  <c r="V119" i="3"/>
  <c r="R120" i="5" s="1"/>
  <c r="V15" i="3"/>
  <c r="R16" i="5" s="1"/>
  <c r="V72" i="3"/>
  <c r="R73" i="5" s="1"/>
  <c r="V86" i="3"/>
  <c r="R87" i="5" s="1"/>
  <c r="V105" i="3"/>
  <c r="R104" i="5" s="1"/>
  <c r="V74" i="3"/>
  <c r="R75" i="5" s="1"/>
  <c r="V85" i="3"/>
  <c r="R86" i="5" s="1"/>
  <c r="V53" i="3"/>
  <c r="R51" i="5" s="1"/>
  <c r="V52" i="3"/>
  <c r="R50" i="5" s="1"/>
  <c r="V17" i="3"/>
  <c r="R18" i="5" s="1"/>
  <c r="V89" i="3"/>
  <c r="R90" i="5" s="1"/>
  <c r="V129" i="3"/>
  <c r="R129" i="5" s="1"/>
  <c r="V45" i="3"/>
  <c r="R44" i="5" s="1"/>
  <c r="V93" i="3"/>
  <c r="R94" i="5" s="1"/>
  <c r="V99" i="3"/>
  <c r="R101" i="5" s="1"/>
  <c r="V71" i="3"/>
  <c r="R72" i="5" s="1"/>
  <c r="V78" i="3"/>
  <c r="R79" i="5" s="1"/>
  <c r="V80" i="3"/>
  <c r="R81" i="5" s="1"/>
  <c r="V25" i="3"/>
  <c r="R26" i="5" s="1"/>
  <c r="V58" i="3"/>
  <c r="R60" i="5" s="1"/>
  <c r="V46" i="3"/>
  <c r="R54" i="5" s="1"/>
  <c r="V81" i="3"/>
  <c r="R84" i="5" s="1"/>
  <c r="V101" i="3"/>
  <c r="R102" i="5" s="1"/>
  <c r="V97" i="3"/>
  <c r="R98" i="5" s="1"/>
  <c r="V51" i="3"/>
  <c r="R53" i="5" s="1"/>
  <c r="V130" i="3"/>
  <c r="R130" i="5" s="1"/>
  <c r="V42" i="3"/>
  <c r="R49" i="5" s="1"/>
  <c r="V87" i="3"/>
  <c r="R88" i="5" s="1"/>
  <c r="V19" i="3"/>
  <c r="R19" i="5" s="1"/>
  <c r="V104" i="3"/>
  <c r="R105" i="5" s="1"/>
  <c r="V108" i="3"/>
  <c r="R110" i="5" s="1"/>
  <c r="V39" i="3"/>
  <c r="R36" i="5" s="1"/>
  <c r="Q104" i="3"/>
  <c r="Q27" i="3"/>
  <c r="Q19" i="3"/>
  <c r="V118" i="3"/>
  <c r="R119" i="5" s="1"/>
  <c r="V92" i="3"/>
  <c r="R93" i="5" s="1"/>
  <c r="W4" i="5"/>
  <c r="Q25" i="3"/>
  <c r="Q30" i="3"/>
  <c r="Q13" i="3"/>
  <c r="Q15" i="3"/>
  <c r="Q23" i="3"/>
  <c r="Q28" i="3"/>
  <c r="Q24" i="3"/>
  <c r="Q17" i="3"/>
  <c r="Q20" i="3"/>
  <c r="Q21" i="3"/>
  <c r="Q22" i="3"/>
  <c r="Q26" i="3"/>
  <c r="Q40" i="3"/>
  <c r="Q31" i="3"/>
  <c r="Q18" i="3"/>
  <c r="Q83" i="3"/>
  <c r="Q35" i="3"/>
  <c r="Q16" i="3"/>
  <c r="Q14" i="3"/>
  <c r="Q46" i="3"/>
  <c r="Q38" i="3"/>
  <c r="Q73" i="3"/>
  <c r="Q85" i="3"/>
  <c r="Q95" i="3"/>
  <c r="Q75" i="3"/>
  <c r="Q56" i="3"/>
  <c r="Q106" i="3"/>
  <c r="Q87" i="3"/>
  <c r="L4" i="5"/>
  <c r="Q59" i="3"/>
  <c r="Q41" i="3"/>
  <c r="Q64" i="3"/>
  <c r="Q57" i="3"/>
  <c r="Q55" i="3"/>
  <c r="Q133" i="3"/>
  <c r="V120" i="3"/>
  <c r="R121" i="5" s="1"/>
  <c r="V76" i="3"/>
  <c r="R77" i="5" s="1"/>
  <c r="V96" i="3"/>
  <c r="R97" i="5" s="1"/>
  <c r="Q78" i="3"/>
  <c r="Q49" i="3"/>
  <c r="V47" i="3"/>
  <c r="R42" i="5" s="1"/>
  <c r="Q37" i="3"/>
  <c r="Q39" i="3"/>
  <c r="Q33" i="3"/>
  <c r="Q123" i="3"/>
  <c r="Q124" i="3"/>
  <c r="V116" i="3"/>
  <c r="R117" i="5" s="1"/>
  <c r="Q84" i="3"/>
  <c r="Q79" i="3"/>
  <c r="Q80" i="3"/>
  <c r="Q76" i="3"/>
  <c r="Q98" i="3"/>
  <c r="Q92" i="3"/>
  <c r="Q105" i="3"/>
  <c r="Q50" i="3"/>
  <c r="Q48" i="3"/>
  <c r="Q42" i="3"/>
  <c r="Q45" i="3"/>
  <c r="Q34" i="3"/>
  <c r="Q102" i="3"/>
  <c r="Q62" i="3"/>
  <c r="Q89" i="3"/>
  <c r="V66" i="3"/>
  <c r="R67" i="5" s="1"/>
  <c r="Q43" i="3"/>
  <c r="Q72" i="3"/>
  <c r="Q112" i="3"/>
  <c r="Q69" i="3"/>
  <c r="Q66" i="3"/>
  <c r="Q93" i="3"/>
  <c r="Q67" i="3"/>
  <c r="Q52" i="3"/>
  <c r="Q47" i="3"/>
  <c r="Q58" i="3"/>
  <c r="Q61" i="3"/>
  <c r="Q60" i="3"/>
  <c r="Q121" i="3"/>
  <c r="Q63" i="3"/>
  <c r="Q90" i="3"/>
  <c r="Q86" i="3"/>
  <c r="Q97" i="3"/>
  <c r="Q100" i="3"/>
  <c r="Q116" i="3"/>
  <c r="Q70" i="3"/>
  <c r="V40" i="3"/>
  <c r="R33" i="5" s="1"/>
  <c r="Q96" i="3"/>
  <c r="Q81" i="3"/>
  <c r="Q54" i="3"/>
  <c r="Q71" i="3"/>
  <c r="Q51" i="3"/>
  <c r="Q115" i="3"/>
  <c r="Q74" i="3"/>
  <c r="Q53" i="3"/>
  <c r="Q44" i="3"/>
  <c r="Q68" i="3"/>
  <c r="Q99" i="3"/>
  <c r="Q88" i="3"/>
  <c r="Q91" i="3"/>
  <c r="Q119" i="3"/>
  <c r="V56" i="3"/>
  <c r="R57" i="5" s="1"/>
  <c r="V62" i="3"/>
  <c r="R63" i="5" s="1"/>
  <c r="Q111" i="3"/>
  <c r="V48" i="3"/>
  <c r="R45" i="5" s="1"/>
  <c r="V131" i="3"/>
  <c r="R131" i="5" s="1"/>
  <c r="Q127" i="3"/>
  <c r="Q120" i="3"/>
  <c r="Q114" i="3"/>
  <c r="Q129" i="3"/>
  <c r="Q101" i="3"/>
  <c r="V127" i="3"/>
  <c r="R127" i="5" s="1"/>
  <c r="Q122" i="3"/>
  <c r="Q82" i="3"/>
  <c r="Q134" i="3"/>
  <c r="Q128" i="3"/>
  <c r="Q77" i="3"/>
  <c r="Q94" i="3"/>
  <c r="V70" i="3"/>
  <c r="R71" i="5" s="1"/>
  <c r="V94" i="3"/>
  <c r="R95" i="5" s="1"/>
  <c r="Q103" i="3"/>
  <c r="V90" i="3"/>
  <c r="R91" i="5" s="1"/>
  <c r="Q117" i="3"/>
  <c r="V114" i="3"/>
  <c r="R114" i="5" s="1"/>
  <c r="Q118" i="3"/>
  <c r="Q109" i="3"/>
  <c r="V69" i="3"/>
  <c r="R68" i="5" s="1"/>
  <c r="Q108" i="3"/>
  <c r="V98" i="3"/>
  <c r="R99" i="5" s="1"/>
  <c r="Q130" i="3"/>
  <c r="Q132" i="3"/>
  <c r="Q113" i="3"/>
  <c r="V132" i="3"/>
  <c r="R132" i="5" s="1"/>
  <c r="Q131" i="3"/>
  <c r="W3" i="4" l="1"/>
  <c r="V3" i="4"/>
  <c r="T3" i="4"/>
  <c r="R3" i="4"/>
  <c r="Q3" i="4"/>
  <c r="O3" i="4"/>
  <c r="N3" i="4"/>
  <c r="M3" i="4"/>
  <c r="L3" i="4"/>
  <c r="I3" i="4"/>
  <c r="H3" i="4"/>
  <c r="X3" i="4" l="1"/>
  <c r="AF4" i="5" s="1"/>
  <c r="S3" i="4"/>
  <c r="AE4" i="5" s="1"/>
  <c r="S110" i="3"/>
  <c r="S65" i="3"/>
  <c r="S36" i="3"/>
  <c r="S32" i="3"/>
  <c r="S29" i="3"/>
  <c r="S126" i="3"/>
  <c r="S107" i="3"/>
  <c r="S125" i="3"/>
  <c r="P3" i="4"/>
  <c r="AD4" i="5" s="1"/>
  <c r="J3" i="4"/>
  <c r="AB4" i="5" s="1"/>
  <c r="AG125" i="3"/>
  <c r="T128" i="5" s="1"/>
  <c r="AG110" i="3"/>
  <c r="T111" i="5" s="1"/>
  <c r="AG107" i="3"/>
  <c r="T108" i="5" s="1"/>
  <c r="AG36" i="3"/>
  <c r="T38" i="5" s="1"/>
  <c r="AG65" i="3"/>
  <c r="T66" i="5" s="1"/>
  <c r="AG29" i="3"/>
  <c r="T30" i="5" s="1"/>
  <c r="AG126" i="3"/>
  <c r="T126" i="5" s="1"/>
  <c r="AG32" i="3"/>
  <c r="T35" i="5" s="1"/>
  <c r="AG4" i="5" l="1"/>
  <c r="Y3" i="4"/>
  <c r="AO65" i="3" l="1"/>
  <c r="AO107" i="3"/>
  <c r="AO29" i="3"/>
  <c r="AO32" i="3"/>
  <c r="AO126" i="3"/>
  <c r="AO36" i="3"/>
  <c r="AO125" i="3"/>
  <c r="AO110" i="3"/>
  <c r="W128" i="5" l="1"/>
  <c r="W38" i="5"/>
  <c r="W30" i="5"/>
  <c r="W111" i="5"/>
  <c r="W126" i="5"/>
  <c r="W35" i="5"/>
  <c r="W108" i="5"/>
  <c r="W66" i="5"/>
  <c r="I110" i="3"/>
  <c r="O111" i="5" s="1"/>
  <c r="I36" i="3"/>
  <c r="O38" i="5" s="1"/>
  <c r="I32" i="3"/>
  <c r="O35" i="5" s="1"/>
  <c r="I29" i="3"/>
  <c r="O30" i="5" s="1"/>
  <c r="I126" i="3"/>
  <c r="O126" i="5" s="1"/>
  <c r="I65" i="3"/>
  <c r="O66" i="5" s="1"/>
  <c r="I107" i="3"/>
  <c r="O108" i="5" s="1"/>
  <c r="I125" i="3"/>
  <c r="O128" i="5" s="1"/>
  <c r="P128" i="5" l="1"/>
  <c r="P38" i="5"/>
  <c r="P35" i="5"/>
  <c r="P108" i="5"/>
  <c r="P66" i="5"/>
  <c r="P30" i="5"/>
  <c r="P126" i="5"/>
  <c r="P111" i="5"/>
  <c r="U65" i="3" l="1"/>
  <c r="U125" i="3"/>
  <c r="U32" i="3"/>
  <c r="U36" i="3"/>
  <c r="U107" i="3"/>
  <c r="U126" i="3"/>
  <c r="U29" i="3"/>
  <c r="U110" i="3"/>
  <c r="V125" i="3" l="1"/>
  <c r="R128" i="5" s="1"/>
  <c r="V36" i="3"/>
  <c r="R38" i="5" s="1"/>
  <c r="V65" i="3"/>
  <c r="R66" i="5" s="1"/>
  <c r="V107" i="3"/>
  <c r="R108" i="5" s="1"/>
  <c r="V110" i="3"/>
  <c r="R111" i="5" s="1"/>
  <c r="V32" i="3"/>
  <c r="R35" i="5" s="1"/>
  <c r="V29" i="3"/>
  <c r="R30" i="5" s="1"/>
  <c r="V126" i="3"/>
  <c r="R126" i="5" s="1"/>
  <c r="AM32" i="3" l="1"/>
  <c r="V35" i="5" s="1"/>
  <c r="AM126" i="3"/>
  <c r="V126" i="5" s="1"/>
  <c r="AM29" i="3"/>
  <c r="V30" i="5" s="1"/>
  <c r="AM65" i="3"/>
  <c r="V66" i="5" s="1"/>
  <c r="AM107" i="3"/>
  <c r="V108" i="5" s="1"/>
  <c r="AM36" i="3"/>
  <c r="V38" i="5" s="1"/>
  <c r="AM110" i="3"/>
  <c r="V111" i="5" s="1"/>
  <c r="AM125" i="3"/>
  <c r="V128" i="5" s="1"/>
  <c r="D3" i="4" l="1"/>
  <c r="G3" i="4" l="1"/>
  <c r="AA4" i="5" s="1"/>
  <c r="AC4" i="5" s="1"/>
  <c r="AH4" i="5" s="1"/>
  <c r="K3" i="4" l="1"/>
  <c r="F29" i="3"/>
  <c r="N30" i="5" s="1"/>
  <c r="Q30" i="5" s="1"/>
  <c r="F107" i="3"/>
  <c r="N108" i="5" s="1"/>
  <c r="Q108" i="5" s="1"/>
  <c r="F126" i="3"/>
  <c r="N126" i="5" s="1"/>
  <c r="Q126" i="5" s="1"/>
  <c r="F32" i="3"/>
  <c r="N35" i="5" s="1"/>
  <c r="Q35" i="5" s="1"/>
  <c r="F36" i="3"/>
  <c r="N38" i="5" s="1"/>
  <c r="Q38" i="5" s="1"/>
  <c r="F125" i="3"/>
  <c r="N128" i="5" s="1"/>
  <c r="Q128" i="5" s="1"/>
  <c r="F65" i="3"/>
  <c r="N66" i="5" s="1"/>
  <c r="Q66" i="5" s="1"/>
  <c r="F110" i="3"/>
  <c r="N111" i="5" s="1"/>
  <c r="Q111" i="5" s="1"/>
  <c r="Q4" i="5" l="1"/>
  <c r="Q36" i="3"/>
  <c r="Q32" i="3"/>
  <c r="Q126" i="3"/>
  <c r="Q110" i="3"/>
  <c r="Q29" i="3"/>
  <c r="Q65" i="3"/>
  <c r="Q107" i="3"/>
  <c r="Q125" i="3"/>
  <c r="N12" i="75" l="1"/>
  <c r="R12" i="75" s="1"/>
  <c r="N128" i="75"/>
  <c r="N24" i="75"/>
  <c r="N102" i="75"/>
  <c r="N46" i="75"/>
  <c r="N57" i="75"/>
  <c r="N49" i="75"/>
  <c r="N53" i="75"/>
  <c r="N5" i="75"/>
  <c r="N132" i="75"/>
  <c r="N22" i="75"/>
  <c r="N113" i="75"/>
  <c r="N114" i="75"/>
  <c r="N54" i="75"/>
  <c r="N127" i="75"/>
  <c r="N111" i="75"/>
  <c r="N134" i="75"/>
  <c r="N17" i="75"/>
  <c r="N121" i="75"/>
  <c r="N122" i="75"/>
  <c r="N123" i="75"/>
  <c r="N100" i="75"/>
  <c r="N43" i="75"/>
  <c r="N14" i="75"/>
  <c r="N59" i="75"/>
  <c r="N41" i="75"/>
  <c r="N108" i="75"/>
  <c r="N99" i="75"/>
  <c r="N28" i="75"/>
  <c r="N34" i="75"/>
  <c r="N18" i="75"/>
  <c r="N30" i="75"/>
  <c r="N16" i="75"/>
  <c r="N6" i="75"/>
  <c r="N116" i="75"/>
  <c r="N61" i="75"/>
  <c r="N10" i="75"/>
  <c r="N52" i="75"/>
  <c r="N117" i="75"/>
  <c r="N8" i="75"/>
  <c r="N13" i="75"/>
  <c r="N58" i="75"/>
  <c r="N4" i="75"/>
  <c r="N20" i="75"/>
  <c r="N35" i="75"/>
  <c r="N15" i="75"/>
  <c r="N115" i="75"/>
  <c r="N109" i="75"/>
  <c r="N129" i="75"/>
  <c r="N23" i="75"/>
  <c r="N106" i="75"/>
  <c r="N112" i="75"/>
  <c r="N44" i="75"/>
  <c r="N51" i="75"/>
  <c r="N118" i="75"/>
  <c r="N60" i="75"/>
  <c r="N107" i="75"/>
  <c r="N125" i="75"/>
  <c r="N3" i="75"/>
  <c r="R3" i="75" s="1"/>
  <c r="N39" i="75"/>
  <c r="N56" i="75"/>
  <c r="N7" i="75"/>
  <c r="N32" i="75"/>
  <c r="N124" i="75"/>
  <c r="N37" i="75"/>
  <c r="N55" i="75"/>
  <c r="N103" i="75"/>
  <c r="N29" i="75"/>
  <c r="N21" i="75"/>
  <c r="N19" i="75"/>
  <c r="N50" i="75"/>
  <c r="N48" i="75"/>
  <c r="N133" i="75"/>
  <c r="N25" i="75"/>
  <c r="N130" i="75"/>
  <c r="N27" i="75"/>
  <c r="N120" i="75"/>
  <c r="N104" i="75"/>
  <c r="N26" i="75"/>
  <c r="N105" i="75"/>
  <c r="N47" i="75"/>
  <c r="N38" i="75"/>
  <c r="N119" i="75"/>
  <c r="N131" i="75"/>
  <c r="N40" i="75"/>
  <c r="N36" i="75"/>
  <c r="N126" i="75"/>
  <c r="N110" i="75"/>
  <c r="N11" i="75"/>
  <c r="N101" i="75"/>
  <c r="N42" i="75"/>
  <c r="N31" i="75"/>
  <c r="N45" i="75"/>
  <c r="N9" i="75"/>
  <c r="N33" i="75"/>
  <c r="E111" i="5" l="1"/>
  <c r="R110" i="75"/>
  <c r="I111" i="5" s="1"/>
  <c r="M111" i="5" s="1"/>
  <c r="E45" i="5"/>
  <c r="R48" i="75"/>
  <c r="I45" i="5" s="1"/>
  <c r="M45" i="5" s="1"/>
  <c r="E125" i="5"/>
  <c r="R124" i="75"/>
  <c r="I125" i="5" s="1"/>
  <c r="M125" i="5" s="1"/>
  <c r="E62" i="5"/>
  <c r="R60" i="75"/>
  <c r="I62" i="5" s="1"/>
  <c r="M62" i="5" s="1"/>
  <c r="E109" i="5"/>
  <c r="R109" i="75"/>
  <c r="E9" i="5"/>
  <c r="R8" i="75"/>
  <c r="I9" i="5" s="1"/>
  <c r="M9" i="5" s="1"/>
  <c r="E31" i="5"/>
  <c r="R30" i="75"/>
  <c r="I31" i="5" s="1"/>
  <c r="M31" i="5" s="1"/>
  <c r="E15" i="5"/>
  <c r="R14" i="75"/>
  <c r="I15" i="5" s="1"/>
  <c r="M15" i="5" s="1"/>
  <c r="E112" i="5"/>
  <c r="R111" i="75"/>
  <c r="E51" i="5"/>
  <c r="R53" i="75"/>
  <c r="I51" i="5" s="1"/>
  <c r="M51" i="5" s="1"/>
  <c r="E37" i="5"/>
  <c r="R33" i="75"/>
  <c r="I37" i="5" s="1"/>
  <c r="M37" i="5" s="1"/>
  <c r="E126" i="5"/>
  <c r="R126" i="75"/>
  <c r="I126" i="5" s="1"/>
  <c r="M126" i="5" s="1"/>
  <c r="E27" i="5"/>
  <c r="R26" i="75"/>
  <c r="I27" i="5" s="1"/>
  <c r="M27" i="5" s="1"/>
  <c r="E47" i="5"/>
  <c r="R50" i="75"/>
  <c r="I47" i="5" s="1"/>
  <c r="M47" i="5" s="1"/>
  <c r="E35" i="5"/>
  <c r="R32" i="75"/>
  <c r="I35" i="5" s="1"/>
  <c r="M35" i="5" s="1"/>
  <c r="E119" i="5"/>
  <c r="R118" i="75"/>
  <c r="I119" i="5" s="1"/>
  <c r="M119" i="5" s="1"/>
  <c r="E116" i="5"/>
  <c r="R115" i="75"/>
  <c r="I116" i="5" s="1"/>
  <c r="M116" i="5" s="1"/>
  <c r="E118" i="5"/>
  <c r="R117" i="75"/>
  <c r="I118" i="5" s="1"/>
  <c r="M118" i="5" s="1"/>
  <c r="E20" i="5"/>
  <c r="R18" i="75"/>
  <c r="I20" i="5" s="1"/>
  <c r="M20" i="5" s="1"/>
  <c r="E43" i="5"/>
  <c r="R43" i="75"/>
  <c r="I43" i="5" s="1"/>
  <c r="M43" i="5" s="1"/>
  <c r="E127" i="5"/>
  <c r="R127" i="75"/>
  <c r="I127" i="5" s="1"/>
  <c r="M127" i="5" s="1"/>
  <c r="E52" i="5"/>
  <c r="R49" i="75"/>
  <c r="I52" i="5" s="1"/>
  <c r="M52" i="5" s="1"/>
  <c r="E40" i="5"/>
  <c r="R34" i="75"/>
  <c r="I40" i="5" s="1"/>
  <c r="M40" i="5" s="1"/>
  <c r="E44" i="5"/>
  <c r="R45" i="75"/>
  <c r="I44" i="5" s="1"/>
  <c r="M44" i="5" s="1"/>
  <c r="E22" i="5"/>
  <c r="R21" i="75"/>
  <c r="I22" i="5" s="1"/>
  <c r="M22" i="5" s="1"/>
  <c r="E57" i="5"/>
  <c r="R56" i="75"/>
  <c r="I57" i="5" s="1"/>
  <c r="M57" i="5" s="1"/>
  <c r="E46" i="5"/>
  <c r="R44" i="75"/>
  <c r="I46" i="5" s="1"/>
  <c r="M46" i="5" s="1"/>
  <c r="E39" i="5"/>
  <c r="R35" i="75"/>
  <c r="I39" i="5" s="1"/>
  <c r="M39" i="5" s="1"/>
  <c r="E11" i="5"/>
  <c r="R10" i="75"/>
  <c r="I11" i="5" s="1"/>
  <c r="M11" i="5" s="1"/>
  <c r="E28" i="5"/>
  <c r="R28" i="75"/>
  <c r="I28" i="5" s="1"/>
  <c r="M28" i="5" s="1"/>
  <c r="E124" i="5"/>
  <c r="R123" i="75"/>
  <c r="I124" i="5" s="1"/>
  <c r="M124" i="5" s="1"/>
  <c r="E114" i="5"/>
  <c r="R114" i="75"/>
  <c r="I114" i="5" s="1"/>
  <c r="M114" i="5" s="1"/>
  <c r="E54" i="5"/>
  <c r="R46" i="75"/>
  <c r="I54" i="5" s="1"/>
  <c r="M54" i="5" s="1"/>
  <c r="E10" i="5"/>
  <c r="R9" i="75"/>
  <c r="I10" i="5" s="1"/>
  <c r="M10" i="5" s="1"/>
  <c r="E16" i="5"/>
  <c r="R15" i="75"/>
  <c r="I16" i="5" s="1"/>
  <c r="M16" i="5" s="1"/>
  <c r="E32" i="5"/>
  <c r="R31" i="75"/>
  <c r="I32" i="5" s="1"/>
  <c r="M32" i="5" s="1"/>
  <c r="E30" i="5"/>
  <c r="R29" i="75"/>
  <c r="I30" i="5" s="1"/>
  <c r="M30" i="5" s="1"/>
  <c r="E36" i="5"/>
  <c r="R39" i="75"/>
  <c r="I36" i="5" s="1"/>
  <c r="M36" i="5" s="1"/>
  <c r="E113" i="5"/>
  <c r="R112" i="75"/>
  <c r="I113" i="5" s="1"/>
  <c r="M113" i="5" s="1"/>
  <c r="E21" i="5"/>
  <c r="R20" i="75"/>
  <c r="I21" i="5" s="1"/>
  <c r="M21" i="5" s="1"/>
  <c r="E59" i="5"/>
  <c r="R61" i="75"/>
  <c r="I59" i="5" s="1"/>
  <c r="M59" i="5" s="1"/>
  <c r="E101" i="5"/>
  <c r="R99" i="75"/>
  <c r="I101" i="5" s="1"/>
  <c r="M101" i="5" s="1"/>
  <c r="E123" i="5"/>
  <c r="R122" i="75"/>
  <c r="I123" i="5" s="1"/>
  <c r="M123" i="5" s="1"/>
  <c r="E115" i="5"/>
  <c r="R113" i="75"/>
  <c r="I115" i="5" s="1"/>
  <c r="M115" i="5" s="1"/>
  <c r="E103" i="5"/>
  <c r="R102" i="75"/>
  <c r="I103" i="5" s="1"/>
  <c r="M103" i="5" s="1"/>
  <c r="E105" i="5"/>
  <c r="R104" i="75"/>
  <c r="I105" i="5" s="1"/>
  <c r="M105" i="5" s="1"/>
  <c r="E8" i="5"/>
  <c r="R7" i="75"/>
  <c r="I8" i="5" s="1"/>
  <c r="M8" i="5" s="1"/>
  <c r="E50" i="5"/>
  <c r="R52" i="75"/>
  <c r="I50" i="5" s="1"/>
  <c r="M50" i="5" s="1"/>
  <c r="E58" i="5"/>
  <c r="R57" i="75"/>
  <c r="I58" i="5" s="1"/>
  <c r="M58" i="5" s="1"/>
  <c r="E33" i="5"/>
  <c r="R40" i="75"/>
  <c r="I33" i="5" s="1"/>
  <c r="M33" i="5" s="1"/>
  <c r="E49" i="5"/>
  <c r="R42" i="75"/>
  <c r="I49" i="5" s="1"/>
  <c r="M49" i="5" s="1"/>
  <c r="E107" i="5"/>
  <c r="R106" i="75"/>
  <c r="I107" i="5" s="1"/>
  <c r="M107" i="5" s="1"/>
  <c r="E5" i="5"/>
  <c r="R4" i="75"/>
  <c r="I5" i="5" s="1"/>
  <c r="M5" i="5" s="1"/>
  <c r="E117" i="5"/>
  <c r="R116" i="75"/>
  <c r="I117" i="5" s="1"/>
  <c r="M117" i="5" s="1"/>
  <c r="E110" i="5"/>
  <c r="R108" i="75"/>
  <c r="I110" i="5" s="1"/>
  <c r="M110" i="5" s="1"/>
  <c r="E122" i="5"/>
  <c r="R121" i="75"/>
  <c r="I122" i="5" s="1"/>
  <c r="M122" i="5" s="1"/>
  <c r="E23" i="5"/>
  <c r="R22" i="75"/>
  <c r="I23" i="5" s="1"/>
  <c r="M23" i="5" s="1"/>
  <c r="E25" i="5"/>
  <c r="R24" i="75"/>
  <c r="I25" i="5" s="1"/>
  <c r="M25" i="5" s="1"/>
  <c r="E38" i="5"/>
  <c r="R36" i="75"/>
  <c r="I38" i="5" s="1"/>
  <c r="M38" i="5" s="1"/>
  <c r="E19" i="5"/>
  <c r="R19" i="75"/>
  <c r="I19" i="5" s="1"/>
  <c r="M19" i="5" s="1"/>
  <c r="E53" i="5"/>
  <c r="R51" i="75"/>
  <c r="I53" i="5" s="1"/>
  <c r="M53" i="5" s="1"/>
  <c r="E100" i="5"/>
  <c r="R100" i="75"/>
  <c r="I100" i="5" s="1"/>
  <c r="M100" i="5" s="1"/>
  <c r="E55" i="5"/>
  <c r="R54" i="75"/>
  <c r="I55" i="5" s="1"/>
  <c r="M55" i="5" s="1"/>
  <c r="E121" i="5"/>
  <c r="R120" i="75"/>
  <c r="I121" i="5" s="1"/>
  <c r="M121" i="5" s="1"/>
  <c r="E131" i="5"/>
  <c r="R131" i="75"/>
  <c r="I131" i="5" s="1"/>
  <c r="M131" i="5" s="1"/>
  <c r="E29" i="5"/>
  <c r="R27" i="75"/>
  <c r="I29" i="5" s="1"/>
  <c r="M29" i="5" s="1"/>
  <c r="E120" i="5"/>
  <c r="R119" i="75"/>
  <c r="I120" i="5" s="1"/>
  <c r="M120" i="5" s="1"/>
  <c r="E130" i="5"/>
  <c r="R130" i="75"/>
  <c r="I130" i="5" s="1"/>
  <c r="M130" i="5" s="1"/>
  <c r="E106" i="5"/>
  <c r="R103" i="75"/>
  <c r="I106" i="5" s="1"/>
  <c r="M106" i="5" s="1"/>
  <c r="E102" i="5"/>
  <c r="R101" i="75"/>
  <c r="I102" i="5" s="1"/>
  <c r="M102" i="5" s="1"/>
  <c r="E34" i="5"/>
  <c r="R38" i="75"/>
  <c r="I34" i="5" s="1"/>
  <c r="M34" i="5" s="1"/>
  <c r="E26" i="5"/>
  <c r="R25" i="75"/>
  <c r="I26" i="5" s="1"/>
  <c r="M26" i="5" s="1"/>
  <c r="E56" i="5"/>
  <c r="R55" i="75"/>
  <c r="I56" i="5" s="1"/>
  <c r="M56" i="5" s="1"/>
  <c r="E128" i="5"/>
  <c r="R125" i="75"/>
  <c r="I128" i="5" s="1"/>
  <c r="M128" i="5" s="1"/>
  <c r="E24" i="5"/>
  <c r="R23" i="75"/>
  <c r="I24" i="5" s="1"/>
  <c r="M24" i="5" s="1"/>
  <c r="E60" i="5"/>
  <c r="R58" i="75"/>
  <c r="I60" i="5" s="1"/>
  <c r="M60" i="5" s="1"/>
  <c r="E7" i="5"/>
  <c r="R6" i="75"/>
  <c r="I7" i="5" s="1"/>
  <c r="M7" i="5" s="1"/>
  <c r="E48" i="5"/>
  <c r="R41" i="75"/>
  <c r="I48" i="5" s="1"/>
  <c r="M48" i="5" s="1"/>
  <c r="E18" i="5"/>
  <c r="R17" i="75"/>
  <c r="I18" i="5" s="1"/>
  <c r="M18" i="5" s="1"/>
  <c r="E132" i="5"/>
  <c r="R132" i="75"/>
  <c r="I132" i="5" s="1"/>
  <c r="M132" i="5" s="1"/>
  <c r="E134" i="5"/>
  <c r="R128" i="75"/>
  <c r="I134" i="5" s="1"/>
  <c r="M134" i="5" s="1"/>
  <c r="E104" i="5"/>
  <c r="R105" i="75"/>
  <c r="I104" i="5" s="1"/>
  <c r="M104" i="5" s="1"/>
  <c r="E12" i="5"/>
  <c r="R11" i="75"/>
  <c r="I12" i="5" s="1"/>
  <c r="M12" i="5" s="1"/>
  <c r="E42" i="5"/>
  <c r="R47" i="75"/>
  <c r="I42" i="5" s="1"/>
  <c r="M42" i="5" s="1"/>
  <c r="E133" i="5"/>
  <c r="R133" i="75"/>
  <c r="I133" i="5" s="1"/>
  <c r="M133" i="5" s="1"/>
  <c r="E41" i="5"/>
  <c r="R37" i="75"/>
  <c r="I41" i="5" s="1"/>
  <c r="M41" i="5" s="1"/>
  <c r="E108" i="5"/>
  <c r="R107" i="75"/>
  <c r="I108" i="5" s="1"/>
  <c r="M108" i="5" s="1"/>
  <c r="E129" i="5"/>
  <c r="R129" i="75"/>
  <c r="I129" i="5" s="1"/>
  <c r="M129" i="5" s="1"/>
  <c r="E14" i="5"/>
  <c r="R13" i="75"/>
  <c r="I14" i="5" s="1"/>
  <c r="M14" i="5" s="1"/>
  <c r="E17" i="5"/>
  <c r="R16" i="75"/>
  <c r="I17" i="5" s="1"/>
  <c r="M17" i="5" s="1"/>
  <c r="E61" i="5"/>
  <c r="R59" i="75"/>
  <c r="I61" i="5" s="1"/>
  <c r="M61" i="5" s="1"/>
  <c r="E135" i="5"/>
  <c r="R134" i="75"/>
  <c r="I135" i="5" s="1"/>
  <c r="M135" i="5" s="1"/>
  <c r="E6" i="5"/>
  <c r="R5" i="75"/>
  <c r="I6" i="5" s="1"/>
  <c r="M6" i="5" s="1"/>
  <c r="I13" i="5"/>
  <c r="M13" i="5" s="1"/>
  <c r="E13" i="5"/>
  <c r="I109" i="5"/>
  <c r="M109" i="5" s="1"/>
  <c r="I112" i="5"/>
  <c r="M112" i="5" s="1"/>
  <c r="E4" i="5"/>
  <c r="I4" i="5"/>
  <c r="M4" i="5" s="1"/>
  <c r="Y3" i="3" l="1"/>
  <c r="X3" i="3"/>
  <c r="AP12" i="3"/>
  <c r="AP91" i="3"/>
  <c r="AP72" i="3"/>
  <c r="AP92" i="3"/>
  <c r="AP21" i="3"/>
  <c r="AP93" i="3"/>
  <c r="AP86" i="3"/>
  <c r="AP32" i="3"/>
  <c r="AP64" i="3"/>
  <c r="AP84" i="3"/>
  <c r="AP88" i="3"/>
  <c r="AP70" i="3"/>
  <c r="AP68" i="3"/>
  <c r="AP20" i="3"/>
  <c r="AP73" i="3"/>
  <c r="AP57" i="3"/>
  <c r="AP95" i="3"/>
  <c r="AP77" i="3"/>
  <c r="AP62" i="3"/>
  <c r="AP81" i="3"/>
  <c r="AP50" i="3"/>
  <c r="AP131" i="3"/>
  <c r="AP106" i="3"/>
  <c r="AP115" i="3"/>
  <c r="AP113" i="3"/>
  <c r="AP127" i="3"/>
  <c r="AP14" i="3"/>
  <c r="AP49" i="3"/>
  <c r="AP13" i="3"/>
  <c r="AP132" i="3"/>
  <c r="AP99" i="3"/>
  <c r="AP101" i="3"/>
  <c r="AP25" i="3"/>
  <c r="AP6" i="3"/>
  <c r="AP134" i="3"/>
  <c r="AP5" i="3"/>
  <c r="AP65" i="3"/>
  <c r="AP45" i="3"/>
  <c r="AP118" i="3"/>
  <c r="AP55" i="3"/>
  <c r="AP17" i="3"/>
  <c r="AP9" i="3"/>
  <c r="AP24" i="3"/>
  <c r="AP76" i="3"/>
  <c r="AP22" i="3"/>
  <c r="AP100" i="3"/>
  <c r="AP133" i="3"/>
  <c r="AP39" i="3"/>
  <c r="AP52" i="3"/>
  <c r="AP104" i="3"/>
  <c r="AP47" i="3"/>
  <c r="AP53" i="3"/>
  <c r="AP46" i="3"/>
  <c r="AP10" i="3"/>
  <c r="AP82" i="3"/>
  <c r="AP75" i="3"/>
  <c r="AP119" i="3"/>
  <c r="AP19" i="3"/>
  <c r="AP126" i="3"/>
  <c r="AP123" i="3"/>
  <c r="AP59" i="3"/>
  <c r="AP4" i="3"/>
  <c r="AP117" i="3"/>
  <c r="AP112" i="3"/>
  <c r="AP11" i="3"/>
  <c r="AP26" i="3"/>
  <c r="AP120" i="3"/>
  <c r="AP33" i="3"/>
  <c r="AP128" i="3"/>
  <c r="AP28" i="3"/>
  <c r="AP60" i="3"/>
  <c r="AP114" i="3"/>
  <c r="AP15" i="3"/>
  <c r="AP34" i="3"/>
  <c r="W3" i="3"/>
  <c r="AP8" i="3"/>
  <c r="AP122" i="3"/>
  <c r="AP107" i="3"/>
  <c r="AP61" i="3"/>
  <c r="AP16" i="3"/>
  <c r="AP58" i="3"/>
  <c r="AP56" i="3"/>
  <c r="AP130" i="3"/>
  <c r="AP74" i="3"/>
  <c r="AP71" i="3"/>
  <c r="AP51" i="3"/>
  <c r="AP29" i="3"/>
  <c r="AP111" i="3"/>
  <c r="AP40" i="3"/>
  <c r="AD3" i="3" l="1"/>
  <c r="S29" i="5"/>
  <c r="AP27" i="3"/>
  <c r="AQ27" i="3" s="1"/>
  <c r="S86" i="5"/>
  <c r="AP85" i="3"/>
  <c r="S8" i="5"/>
  <c r="AP7" i="3"/>
  <c r="AQ7" i="3" s="1"/>
  <c r="S38" i="5"/>
  <c r="AP36" i="3"/>
  <c r="AQ36" i="3" s="1"/>
  <c r="S24" i="5"/>
  <c r="AP23" i="3"/>
  <c r="AQ23" i="3" s="1"/>
  <c r="S98" i="5"/>
  <c r="AP97" i="3"/>
  <c r="AQ97" i="3" s="1"/>
  <c r="S85" i="5"/>
  <c r="AP83" i="3"/>
  <c r="AQ83" i="3" s="1"/>
  <c r="S43" i="5"/>
  <c r="AP43" i="3"/>
  <c r="AQ43" i="3" s="1"/>
  <c r="S97" i="5"/>
  <c r="AP96" i="3"/>
  <c r="AQ96" i="3" s="1"/>
  <c r="S111" i="5"/>
  <c r="AP110" i="3"/>
  <c r="AQ110" i="3" s="1"/>
  <c r="S81" i="5"/>
  <c r="AP80" i="3"/>
  <c r="AQ80" i="3" s="1"/>
  <c r="S129" i="5"/>
  <c r="AP129" i="3"/>
  <c r="AQ129" i="3" s="1"/>
  <c r="S79" i="5"/>
  <c r="AP78" i="3"/>
  <c r="AQ78" i="3" s="1"/>
  <c r="S46" i="5"/>
  <c r="AP44" i="3"/>
  <c r="AQ44" i="3" s="1"/>
  <c r="S48" i="5"/>
  <c r="AP41" i="3"/>
  <c r="AQ41" i="3" s="1"/>
  <c r="S109" i="5"/>
  <c r="AP109" i="3"/>
  <c r="AQ109" i="3" s="1"/>
  <c r="S39" i="5"/>
  <c r="AP35" i="3"/>
  <c r="AQ35" i="3" s="1"/>
  <c r="S41" i="5"/>
  <c r="AP37" i="3"/>
  <c r="AQ37" i="3" s="1"/>
  <c r="S128" i="5"/>
  <c r="AP125" i="3"/>
  <c r="AQ125" i="3" s="1"/>
  <c r="S110" i="5"/>
  <c r="AP108" i="3"/>
  <c r="AQ108" i="3" s="1"/>
  <c r="S95" i="5"/>
  <c r="AP94" i="3"/>
  <c r="AQ94" i="3" s="1"/>
  <c r="S88" i="5"/>
  <c r="AP87" i="3"/>
  <c r="AQ87" i="3" s="1"/>
  <c r="S99" i="5"/>
  <c r="AP98" i="3"/>
  <c r="AQ98" i="3" s="1"/>
  <c r="S125" i="5"/>
  <c r="AP124" i="3"/>
  <c r="AQ124" i="3" s="1"/>
  <c r="S32" i="5"/>
  <c r="AP31" i="3"/>
  <c r="AQ31" i="3" s="1"/>
  <c r="S104" i="5"/>
  <c r="AP105" i="3"/>
  <c r="AQ105" i="3" s="1"/>
  <c r="S69" i="5"/>
  <c r="AP67" i="3"/>
  <c r="AQ67" i="3" s="1"/>
  <c r="S80" i="5"/>
  <c r="AP79" i="3"/>
  <c r="AQ79" i="3" s="1"/>
  <c r="S117" i="5"/>
  <c r="AP116" i="3"/>
  <c r="AQ116" i="3" s="1"/>
  <c r="S91" i="5"/>
  <c r="AP90" i="3"/>
  <c r="AQ90" i="3" s="1"/>
  <c r="S49" i="5"/>
  <c r="AP42" i="3"/>
  <c r="AQ42" i="3" s="1"/>
  <c r="S67" i="5"/>
  <c r="AP66" i="3"/>
  <c r="AQ66" i="3" s="1"/>
  <c r="S122" i="5"/>
  <c r="AP121" i="3"/>
  <c r="AQ121" i="3" s="1"/>
  <c r="S106" i="5"/>
  <c r="AP103" i="3"/>
  <c r="AQ103" i="3" s="1"/>
  <c r="S34" i="5"/>
  <c r="AP38" i="3"/>
  <c r="AQ38" i="3" s="1"/>
  <c r="S103" i="5"/>
  <c r="AP102" i="3"/>
  <c r="AQ102" i="3" s="1"/>
  <c r="S20" i="5"/>
  <c r="AP18" i="3"/>
  <c r="AQ18" i="3" s="1"/>
  <c r="S31" i="5"/>
  <c r="AP30" i="3"/>
  <c r="AQ30" i="3" s="1"/>
  <c r="S68" i="5"/>
  <c r="AP69" i="3"/>
  <c r="AQ69" i="3" s="1"/>
  <c r="S55" i="5"/>
  <c r="AP54" i="3"/>
  <c r="AQ54" i="3" s="1"/>
  <c r="S45" i="5"/>
  <c r="AP48" i="3"/>
  <c r="AQ48" i="3" s="1"/>
  <c r="S90" i="5"/>
  <c r="AP89" i="3"/>
  <c r="AQ89" i="3" s="1"/>
  <c r="S64" i="5"/>
  <c r="AP63" i="3"/>
  <c r="AQ63" i="3" s="1"/>
  <c r="AQ120" i="3"/>
  <c r="S121" i="5"/>
  <c r="AQ55" i="3"/>
  <c r="S56" i="5"/>
  <c r="AQ91" i="3"/>
  <c r="S92" i="5"/>
  <c r="AQ24" i="3"/>
  <c r="S25" i="5"/>
  <c r="AQ53" i="3"/>
  <c r="S51" i="5"/>
  <c r="AQ134" i="3"/>
  <c r="S135" i="5"/>
  <c r="AQ11" i="3"/>
  <c r="S12" i="5"/>
  <c r="AQ50" i="3"/>
  <c r="S47" i="5"/>
  <c r="AQ106" i="3"/>
  <c r="S107" i="5"/>
  <c r="AQ60" i="3"/>
  <c r="S62" i="5"/>
  <c r="AQ6" i="3"/>
  <c r="S7" i="5"/>
  <c r="AQ131" i="3"/>
  <c r="S131" i="5"/>
  <c r="AQ32" i="3"/>
  <c r="S35" i="5"/>
  <c r="AQ74" i="3"/>
  <c r="S75" i="5"/>
  <c r="AQ19" i="3"/>
  <c r="S19" i="5"/>
  <c r="AQ92" i="3"/>
  <c r="S93" i="5"/>
  <c r="AQ40" i="3"/>
  <c r="S33" i="5"/>
  <c r="AQ8" i="3"/>
  <c r="S9" i="5"/>
  <c r="AQ112" i="3"/>
  <c r="S113" i="5"/>
  <c r="AQ52" i="3"/>
  <c r="S50" i="5"/>
  <c r="AQ45" i="3"/>
  <c r="S44" i="5"/>
  <c r="AQ49" i="3"/>
  <c r="S52" i="5"/>
  <c r="AQ57" i="3"/>
  <c r="S58" i="5"/>
  <c r="AQ111" i="3"/>
  <c r="S112" i="5"/>
  <c r="AQ128" i="3"/>
  <c r="S134" i="5"/>
  <c r="AQ75" i="3"/>
  <c r="S76" i="5"/>
  <c r="AQ39" i="3"/>
  <c r="S36" i="5"/>
  <c r="AQ86" i="3"/>
  <c r="S87" i="5"/>
  <c r="AQ56" i="3"/>
  <c r="S57" i="5"/>
  <c r="AQ34" i="3"/>
  <c r="S40" i="5"/>
  <c r="AQ82" i="3"/>
  <c r="S82" i="5"/>
  <c r="AQ123" i="3"/>
  <c r="S124" i="5"/>
  <c r="AQ64" i="3"/>
  <c r="S65" i="5"/>
  <c r="AQ71" i="3"/>
  <c r="S72" i="5"/>
  <c r="AQ26" i="3"/>
  <c r="S27" i="5"/>
  <c r="AQ47" i="3"/>
  <c r="S42" i="5"/>
  <c r="AQ20" i="3"/>
  <c r="S21" i="5"/>
  <c r="AQ122" i="3"/>
  <c r="S123" i="5"/>
  <c r="AQ118" i="3"/>
  <c r="S119" i="5"/>
  <c r="AQ13" i="3"/>
  <c r="S14" i="5"/>
  <c r="AQ119" i="3"/>
  <c r="S120" i="5"/>
  <c r="AQ9" i="3"/>
  <c r="S10" i="5"/>
  <c r="AQ25" i="3"/>
  <c r="S26" i="5"/>
  <c r="AQ81" i="3"/>
  <c r="S84" i="5"/>
  <c r="AQ117" i="3"/>
  <c r="S118" i="5"/>
  <c r="AQ101" i="3"/>
  <c r="S102" i="5"/>
  <c r="AQ14" i="3"/>
  <c r="S15" i="5"/>
  <c r="AQ62" i="3"/>
  <c r="S63" i="5"/>
  <c r="AQ70" i="3"/>
  <c r="S71" i="5"/>
  <c r="AQ133" i="3"/>
  <c r="S133" i="5"/>
  <c r="AQ93" i="3"/>
  <c r="S94" i="5"/>
  <c r="AQ85" i="3"/>
  <c r="AQ29" i="3"/>
  <c r="S30" i="5"/>
  <c r="AQ15" i="3"/>
  <c r="S16" i="5"/>
  <c r="AQ4" i="3"/>
  <c r="S5" i="5"/>
  <c r="AQ100" i="3"/>
  <c r="S100" i="5"/>
  <c r="AQ5" i="3"/>
  <c r="S6" i="5"/>
  <c r="AQ99" i="3"/>
  <c r="S101" i="5"/>
  <c r="AQ95" i="3"/>
  <c r="S96" i="5"/>
  <c r="AQ73" i="3"/>
  <c r="S74" i="5"/>
  <c r="AQ88" i="3"/>
  <c r="S89" i="5"/>
  <c r="AQ12" i="3"/>
  <c r="S13" i="5"/>
  <c r="AQ61" i="3"/>
  <c r="S59" i="5"/>
  <c r="AQ76" i="3"/>
  <c r="S77" i="5"/>
  <c r="AQ107" i="3"/>
  <c r="S108" i="5"/>
  <c r="AQ126" i="3"/>
  <c r="S126" i="5"/>
  <c r="AQ28" i="3"/>
  <c r="S28" i="5"/>
  <c r="AQ104" i="3"/>
  <c r="S105" i="5"/>
  <c r="AQ130" i="3"/>
  <c r="S130" i="5"/>
  <c r="AQ68" i="3"/>
  <c r="S70" i="5"/>
  <c r="AQ127" i="3"/>
  <c r="S127" i="5"/>
  <c r="AQ65" i="3"/>
  <c r="S66" i="5"/>
  <c r="AQ113" i="3"/>
  <c r="S115" i="5"/>
  <c r="AQ77" i="3"/>
  <c r="S78" i="5"/>
  <c r="AQ72" i="3"/>
  <c r="S73" i="5"/>
  <c r="AQ58" i="3"/>
  <c r="S60" i="5"/>
  <c r="AQ33" i="3"/>
  <c r="S37" i="5"/>
  <c r="AQ10" i="3"/>
  <c r="S11" i="5"/>
  <c r="AQ17" i="3"/>
  <c r="S18" i="5"/>
  <c r="AQ51" i="3"/>
  <c r="S53" i="5"/>
  <c r="AQ16" i="3"/>
  <c r="S17" i="5"/>
  <c r="AQ114" i="3"/>
  <c r="S114" i="5"/>
  <c r="AQ59" i="3"/>
  <c r="S61" i="5"/>
  <c r="AQ46" i="3"/>
  <c r="S54" i="5"/>
  <c r="AQ22" i="3"/>
  <c r="S23" i="5"/>
  <c r="AQ132" i="3"/>
  <c r="S132" i="5"/>
  <c r="AQ115" i="3"/>
  <c r="S116" i="5"/>
  <c r="AQ84" i="3"/>
  <c r="S83" i="5"/>
  <c r="AQ21" i="3"/>
  <c r="S22" i="5"/>
  <c r="AP3" i="3"/>
  <c r="X116" i="5" l="1"/>
  <c r="Y116" i="5" s="1"/>
  <c r="Z116" i="5" s="1"/>
  <c r="AI116" i="5" s="1"/>
  <c r="X61" i="5"/>
  <c r="Y61" i="5" s="1"/>
  <c r="Z61" i="5" s="1"/>
  <c r="AI61" i="5" s="1"/>
  <c r="X18" i="5"/>
  <c r="Y18" i="5" s="1"/>
  <c r="Z18" i="5" s="1"/>
  <c r="AI18" i="5" s="1"/>
  <c r="X73" i="5"/>
  <c r="Y73" i="5" s="1"/>
  <c r="Z73" i="5" s="1"/>
  <c r="AI73" i="5" s="1"/>
  <c r="X127" i="5"/>
  <c r="Y127" i="5" s="1"/>
  <c r="Z127" i="5" s="1"/>
  <c r="AI127" i="5" s="1"/>
  <c r="X28" i="5"/>
  <c r="Y28" i="5" s="1"/>
  <c r="Z28" i="5" s="1"/>
  <c r="AI28" i="5" s="1"/>
  <c r="X59" i="5"/>
  <c r="Y59" i="5" s="1"/>
  <c r="Z59" i="5" s="1"/>
  <c r="AI59" i="5" s="1"/>
  <c r="X96" i="5"/>
  <c r="Y96" i="5" s="1"/>
  <c r="Z96" i="5" s="1"/>
  <c r="AI96" i="5" s="1"/>
  <c r="X5" i="5"/>
  <c r="Y5" i="5" s="1"/>
  <c r="Z5" i="5" s="1"/>
  <c r="AI5" i="5" s="1"/>
  <c r="X119" i="5"/>
  <c r="Y119" i="5" s="1"/>
  <c r="Z119" i="5" s="1"/>
  <c r="AI119" i="5" s="1"/>
  <c r="X27" i="5"/>
  <c r="Y27" i="5" s="1"/>
  <c r="Z27" i="5" s="1"/>
  <c r="AI27" i="5" s="1"/>
  <c r="X82" i="5"/>
  <c r="Y82" i="5" s="1"/>
  <c r="Z82" i="5" s="1"/>
  <c r="AI82" i="5" s="1"/>
  <c r="X133" i="5"/>
  <c r="Y133" i="5" s="1"/>
  <c r="Z133" i="5" s="1"/>
  <c r="AI133" i="5" s="1"/>
  <c r="X102" i="5"/>
  <c r="Y102" i="5" s="1"/>
  <c r="Z102" i="5" s="1"/>
  <c r="AI102" i="5" s="1"/>
  <c r="X10" i="5"/>
  <c r="Y10" i="5" s="1"/>
  <c r="Z10" i="5" s="1"/>
  <c r="AI10" i="5" s="1"/>
  <c r="X36" i="5"/>
  <c r="Y36" i="5" s="1"/>
  <c r="Z36" i="5" s="1"/>
  <c r="AI36" i="5" s="1"/>
  <c r="X58" i="5"/>
  <c r="Y58" i="5" s="1"/>
  <c r="Z58" i="5" s="1"/>
  <c r="AI58" i="5" s="1"/>
  <c r="X113" i="5"/>
  <c r="Y113" i="5" s="1"/>
  <c r="Z113" i="5" s="1"/>
  <c r="AI113" i="5" s="1"/>
  <c r="X19" i="5"/>
  <c r="Y19" i="5" s="1"/>
  <c r="Z19" i="5" s="1"/>
  <c r="AI19" i="5" s="1"/>
  <c r="X7" i="5"/>
  <c r="Y7" i="5" s="1"/>
  <c r="Z7" i="5" s="1"/>
  <c r="AI7" i="5" s="1"/>
  <c r="X12" i="5"/>
  <c r="Y12" i="5" s="1"/>
  <c r="Z12" i="5" s="1"/>
  <c r="AI12" i="5" s="1"/>
  <c r="X92" i="5"/>
  <c r="Y92" i="5" s="1"/>
  <c r="Z92" i="5" s="1"/>
  <c r="AI92" i="5" s="1"/>
  <c r="X55" i="5"/>
  <c r="Y55" i="5" s="1"/>
  <c r="Z55" i="5" s="1"/>
  <c r="AI55" i="5" s="1"/>
  <c r="X103" i="5"/>
  <c r="Y103" i="5" s="1"/>
  <c r="Z103" i="5" s="1"/>
  <c r="AI103" i="5" s="1"/>
  <c r="X67" i="5"/>
  <c r="Y67" i="5" s="1"/>
  <c r="Z67" i="5" s="1"/>
  <c r="AI67" i="5" s="1"/>
  <c r="X80" i="5"/>
  <c r="Y80" i="5" s="1"/>
  <c r="Z80" i="5" s="1"/>
  <c r="AI80" i="5" s="1"/>
  <c r="X125" i="5"/>
  <c r="Y125" i="5" s="1"/>
  <c r="Z125" i="5" s="1"/>
  <c r="AI125" i="5" s="1"/>
  <c r="X110" i="5"/>
  <c r="Y110" i="5" s="1"/>
  <c r="Z110" i="5" s="1"/>
  <c r="AI110" i="5" s="1"/>
  <c r="X109" i="5"/>
  <c r="Y109" i="5" s="1"/>
  <c r="Z109" i="5" s="1"/>
  <c r="AI109" i="5" s="1"/>
  <c r="X129" i="5"/>
  <c r="Y129" i="5" s="1"/>
  <c r="Z129" i="5" s="1"/>
  <c r="AI129" i="5" s="1"/>
  <c r="X43" i="5"/>
  <c r="Y43" i="5" s="1"/>
  <c r="Z43" i="5" s="1"/>
  <c r="AI43" i="5" s="1"/>
  <c r="X38" i="5"/>
  <c r="Y38" i="5" s="1"/>
  <c r="Z38" i="5" s="1"/>
  <c r="AI38" i="5" s="1"/>
  <c r="X78" i="5"/>
  <c r="Y78" i="5" s="1"/>
  <c r="Z78" i="5" s="1"/>
  <c r="AI78" i="5" s="1"/>
  <c r="X13" i="5"/>
  <c r="Y13" i="5" s="1"/>
  <c r="Z13" i="5" s="1"/>
  <c r="AI13" i="5" s="1"/>
  <c r="X132" i="5"/>
  <c r="Y132" i="5" s="1"/>
  <c r="Z132" i="5" s="1"/>
  <c r="AI132" i="5" s="1"/>
  <c r="X114" i="5"/>
  <c r="Y114" i="5" s="1"/>
  <c r="Z114" i="5" s="1"/>
  <c r="AI114" i="5" s="1"/>
  <c r="X11" i="5"/>
  <c r="Y11" i="5" s="1"/>
  <c r="Z11" i="5" s="1"/>
  <c r="AI11" i="5" s="1"/>
  <c r="X70" i="5"/>
  <c r="Y70" i="5" s="1"/>
  <c r="Z70" i="5" s="1"/>
  <c r="AI70" i="5" s="1"/>
  <c r="X126" i="5"/>
  <c r="Y126" i="5" s="1"/>
  <c r="Z126" i="5" s="1"/>
  <c r="AI126" i="5" s="1"/>
  <c r="X101" i="5"/>
  <c r="Y101" i="5" s="1"/>
  <c r="Z101" i="5" s="1"/>
  <c r="AI101" i="5" s="1"/>
  <c r="X16" i="5"/>
  <c r="Y16" i="5" s="1"/>
  <c r="Z16" i="5" s="1"/>
  <c r="AI16" i="5" s="1"/>
  <c r="X123" i="5"/>
  <c r="Y123" i="5" s="1"/>
  <c r="Z123" i="5" s="1"/>
  <c r="AI123" i="5" s="1"/>
  <c r="X72" i="5"/>
  <c r="Y72" i="5" s="1"/>
  <c r="Z72" i="5" s="1"/>
  <c r="AI72" i="5" s="1"/>
  <c r="X40" i="5"/>
  <c r="Y40" i="5" s="1"/>
  <c r="Z40" i="5" s="1"/>
  <c r="AI40" i="5" s="1"/>
  <c r="X22" i="5"/>
  <c r="Y22" i="5" s="1"/>
  <c r="Z22" i="5" s="1"/>
  <c r="AI22" i="5" s="1"/>
  <c r="X71" i="5"/>
  <c r="Y71" i="5" s="1"/>
  <c r="Z71" i="5" s="1"/>
  <c r="AI71" i="5" s="1"/>
  <c r="X118" i="5"/>
  <c r="Y118" i="5" s="1"/>
  <c r="Z118" i="5" s="1"/>
  <c r="AI118" i="5" s="1"/>
  <c r="X120" i="5"/>
  <c r="Y120" i="5" s="1"/>
  <c r="Z120" i="5" s="1"/>
  <c r="AI120" i="5" s="1"/>
  <c r="X76" i="5"/>
  <c r="Y76" i="5" s="1"/>
  <c r="Z76" i="5" s="1"/>
  <c r="AI76" i="5" s="1"/>
  <c r="X52" i="5"/>
  <c r="Y52" i="5" s="1"/>
  <c r="Z52" i="5" s="1"/>
  <c r="AI52" i="5" s="1"/>
  <c r="X9" i="5"/>
  <c r="Y9" i="5" s="1"/>
  <c r="Z9" i="5" s="1"/>
  <c r="AI9" i="5" s="1"/>
  <c r="X75" i="5"/>
  <c r="Y75" i="5" s="1"/>
  <c r="Z75" i="5" s="1"/>
  <c r="AI75" i="5" s="1"/>
  <c r="X62" i="5"/>
  <c r="Y62" i="5" s="1"/>
  <c r="Z62" i="5" s="1"/>
  <c r="AI62" i="5" s="1"/>
  <c r="X135" i="5"/>
  <c r="Y135" i="5" s="1"/>
  <c r="Z135" i="5" s="1"/>
  <c r="AI135" i="5" s="1"/>
  <c r="X56" i="5"/>
  <c r="Y56" i="5" s="1"/>
  <c r="Z56" i="5" s="1"/>
  <c r="AI56" i="5" s="1"/>
  <c r="X64" i="5"/>
  <c r="Y64" i="5" s="1"/>
  <c r="Z64" i="5" s="1"/>
  <c r="AI64" i="5" s="1"/>
  <c r="X68" i="5"/>
  <c r="Y68" i="5" s="1"/>
  <c r="Z68" i="5" s="1"/>
  <c r="AI68" i="5" s="1"/>
  <c r="X34" i="5"/>
  <c r="Y34" i="5" s="1"/>
  <c r="Z34" i="5" s="1"/>
  <c r="AI34" i="5" s="1"/>
  <c r="X49" i="5"/>
  <c r="Y49" i="5" s="1"/>
  <c r="Z49" i="5" s="1"/>
  <c r="AI49" i="5" s="1"/>
  <c r="X69" i="5"/>
  <c r="Y69" i="5" s="1"/>
  <c r="Z69" i="5" s="1"/>
  <c r="AI69" i="5" s="1"/>
  <c r="X99" i="5"/>
  <c r="Y99" i="5" s="1"/>
  <c r="Z99" i="5" s="1"/>
  <c r="AI99" i="5" s="1"/>
  <c r="X128" i="5"/>
  <c r="Y128" i="5" s="1"/>
  <c r="Z128" i="5" s="1"/>
  <c r="AI128" i="5" s="1"/>
  <c r="X48" i="5"/>
  <c r="Y48" i="5" s="1"/>
  <c r="Z48" i="5" s="1"/>
  <c r="AI48" i="5" s="1"/>
  <c r="X81" i="5"/>
  <c r="Y81" i="5" s="1"/>
  <c r="Z81" i="5" s="1"/>
  <c r="AI81" i="5" s="1"/>
  <c r="X85" i="5"/>
  <c r="Y85" i="5" s="1"/>
  <c r="Z85" i="5" s="1"/>
  <c r="AI85" i="5" s="1"/>
  <c r="X8" i="5"/>
  <c r="Y8" i="5" s="1"/>
  <c r="Z8" i="5" s="1"/>
  <c r="AI8" i="5" s="1"/>
  <c r="X23" i="5"/>
  <c r="Y23" i="5" s="1"/>
  <c r="Z23" i="5" s="1"/>
  <c r="AI23" i="5" s="1"/>
  <c r="X108" i="5"/>
  <c r="Y108" i="5" s="1"/>
  <c r="Z108" i="5" s="1"/>
  <c r="AI108" i="5" s="1"/>
  <c r="X17" i="5"/>
  <c r="Y17" i="5" s="1"/>
  <c r="Z17" i="5" s="1"/>
  <c r="AI17" i="5" s="1"/>
  <c r="X37" i="5"/>
  <c r="Y37" i="5" s="1"/>
  <c r="Z37" i="5" s="1"/>
  <c r="AI37" i="5" s="1"/>
  <c r="X115" i="5"/>
  <c r="Y115" i="5" s="1"/>
  <c r="Z115" i="5" s="1"/>
  <c r="AI115" i="5" s="1"/>
  <c r="X130" i="5"/>
  <c r="Y130" i="5" s="1"/>
  <c r="Z130" i="5" s="1"/>
  <c r="AI130" i="5" s="1"/>
  <c r="X89" i="5"/>
  <c r="Y89" i="5" s="1"/>
  <c r="Z89" i="5" s="1"/>
  <c r="AI89" i="5" s="1"/>
  <c r="X6" i="5"/>
  <c r="Y6" i="5" s="1"/>
  <c r="Z6" i="5" s="1"/>
  <c r="AI6" i="5" s="1"/>
  <c r="X30" i="5"/>
  <c r="Y30" i="5" s="1"/>
  <c r="Z30" i="5" s="1"/>
  <c r="AI30" i="5" s="1"/>
  <c r="X21" i="5"/>
  <c r="Y21" i="5" s="1"/>
  <c r="Z21" i="5" s="1"/>
  <c r="AI21" i="5" s="1"/>
  <c r="X65" i="5"/>
  <c r="Y65" i="5" s="1"/>
  <c r="Z65" i="5" s="1"/>
  <c r="AI65" i="5" s="1"/>
  <c r="X57" i="5"/>
  <c r="Y57" i="5" s="1"/>
  <c r="Z57" i="5" s="1"/>
  <c r="AI57" i="5" s="1"/>
  <c r="X83" i="5"/>
  <c r="Y83" i="5" s="1"/>
  <c r="Z83" i="5" s="1"/>
  <c r="AI83" i="5" s="1"/>
  <c r="X63" i="5"/>
  <c r="Y63" i="5" s="1"/>
  <c r="Z63" i="5" s="1"/>
  <c r="AI63" i="5" s="1"/>
  <c r="X84" i="5"/>
  <c r="Y84" i="5" s="1"/>
  <c r="Z84" i="5" s="1"/>
  <c r="AI84" i="5" s="1"/>
  <c r="X134" i="5"/>
  <c r="Y134" i="5" s="1"/>
  <c r="Z134" i="5" s="1"/>
  <c r="AI134" i="5" s="1"/>
  <c r="X44" i="5"/>
  <c r="Y44" i="5" s="1"/>
  <c r="Z44" i="5" s="1"/>
  <c r="AI44" i="5" s="1"/>
  <c r="X33" i="5"/>
  <c r="Y33" i="5" s="1"/>
  <c r="Z33" i="5" s="1"/>
  <c r="AI33" i="5" s="1"/>
  <c r="X35" i="5"/>
  <c r="Y35" i="5" s="1"/>
  <c r="Z35" i="5" s="1"/>
  <c r="AI35" i="5" s="1"/>
  <c r="X107" i="5"/>
  <c r="Y107" i="5" s="1"/>
  <c r="Z107" i="5" s="1"/>
  <c r="AI107" i="5" s="1"/>
  <c r="X51" i="5"/>
  <c r="Y51" i="5" s="1"/>
  <c r="Z51" i="5" s="1"/>
  <c r="AI51" i="5" s="1"/>
  <c r="X121" i="5"/>
  <c r="Y121" i="5" s="1"/>
  <c r="Z121" i="5" s="1"/>
  <c r="AI121" i="5" s="1"/>
  <c r="X90" i="5"/>
  <c r="Y90" i="5" s="1"/>
  <c r="Z90" i="5" s="1"/>
  <c r="AI90" i="5" s="1"/>
  <c r="X31" i="5"/>
  <c r="Y31" i="5" s="1"/>
  <c r="Z31" i="5" s="1"/>
  <c r="AI31" i="5" s="1"/>
  <c r="X106" i="5"/>
  <c r="Y106" i="5" s="1"/>
  <c r="Z106" i="5" s="1"/>
  <c r="AI106" i="5" s="1"/>
  <c r="X91" i="5"/>
  <c r="Y91" i="5" s="1"/>
  <c r="Z91" i="5" s="1"/>
  <c r="AI91" i="5" s="1"/>
  <c r="X104" i="5"/>
  <c r="Y104" i="5" s="1"/>
  <c r="Z104" i="5" s="1"/>
  <c r="AI104" i="5" s="1"/>
  <c r="X88" i="5"/>
  <c r="Y88" i="5" s="1"/>
  <c r="Z88" i="5" s="1"/>
  <c r="AI88" i="5" s="1"/>
  <c r="X41" i="5"/>
  <c r="Y41" i="5" s="1"/>
  <c r="Z41" i="5" s="1"/>
  <c r="AI41" i="5" s="1"/>
  <c r="X46" i="5"/>
  <c r="Y46" i="5" s="1"/>
  <c r="Z46" i="5" s="1"/>
  <c r="AI46" i="5" s="1"/>
  <c r="X111" i="5"/>
  <c r="Y111" i="5" s="1"/>
  <c r="Z111" i="5" s="1"/>
  <c r="AI111" i="5" s="1"/>
  <c r="X98" i="5"/>
  <c r="Y98" i="5" s="1"/>
  <c r="Z98" i="5" s="1"/>
  <c r="AI98" i="5" s="1"/>
  <c r="X86" i="5"/>
  <c r="Y86" i="5" s="1"/>
  <c r="Z86" i="5" s="1"/>
  <c r="AI86" i="5" s="1"/>
  <c r="X60" i="5"/>
  <c r="Y60" i="5" s="1"/>
  <c r="Z60" i="5" s="1"/>
  <c r="AI60" i="5" s="1"/>
  <c r="X77" i="5"/>
  <c r="Y77" i="5" s="1"/>
  <c r="Z77" i="5" s="1"/>
  <c r="AI77" i="5" s="1"/>
  <c r="X100" i="5"/>
  <c r="Y100" i="5" s="1"/>
  <c r="Z100" i="5" s="1"/>
  <c r="AI100" i="5" s="1"/>
  <c r="X124" i="5"/>
  <c r="Y124" i="5" s="1"/>
  <c r="Z124" i="5" s="1"/>
  <c r="AI124" i="5" s="1"/>
  <c r="X54" i="5"/>
  <c r="Y54" i="5" s="1"/>
  <c r="Z54" i="5" s="1"/>
  <c r="AI54" i="5" s="1"/>
  <c r="X53" i="5"/>
  <c r="Y53" i="5" s="1"/>
  <c r="Z53" i="5" s="1"/>
  <c r="AI53" i="5" s="1"/>
  <c r="X66" i="5"/>
  <c r="Y66" i="5" s="1"/>
  <c r="Z66" i="5" s="1"/>
  <c r="AI66" i="5" s="1"/>
  <c r="X105" i="5"/>
  <c r="Y105" i="5" s="1"/>
  <c r="Z105" i="5" s="1"/>
  <c r="AI105" i="5" s="1"/>
  <c r="X74" i="5"/>
  <c r="Y74" i="5" s="1"/>
  <c r="Z74" i="5" s="1"/>
  <c r="AI74" i="5" s="1"/>
  <c r="X14" i="5"/>
  <c r="Y14" i="5" s="1"/>
  <c r="Z14" i="5" s="1"/>
  <c r="AI14" i="5" s="1"/>
  <c r="X42" i="5"/>
  <c r="Y42" i="5" s="1"/>
  <c r="Z42" i="5" s="1"/>
  <c r="AI42" i="5" s="1"/>
  <c r="X94" i="5"/>
  <c r="Y94" i="5" s="1"/>
  <c r="Z94" i="5" s="1"/>
  <c r="AI94" i="5" s="1"/>
  <c r="X15" i="5"/>
  <c r="Y15" i="5" s="1"/>
  <c r="Z15" i="5" s="1"/>
  <c r="AI15" i="5" s="1"/>
  <c r="X26" i="5"/>
  <c r="Y26" i="5" s="1"/>
  <c r="Z26" i="5" s="1"/>
  <c r="AI26" i="5" s="1"/>
  <c r="X87" i="5"/>
  <c r="Y87" i="5" s="1"/>
  <c r="Z87" i="5" s="1"/>
  <c r="AI87" i="5" s="1"/>
  <c r="X112" i="5"/>
  <c r="Y112" i="5" s="1"/>
  <c r="Z112" i="5" s="1"/>
  <c r="AI112" i="5" s="1"/>
  <c r="X50" i="5"/>
  <c r="Y50" i="5" s="1"/>
  <c r="Z50" i="5" s="1"/>
  <c r="AI50" i="5" s="1"/>
  <c r="X93" i="5"/>
  <c r="Y93" i="5" s="1"/>
  <c r="Z93" i="5" s="1"/>
  <c r="AI93" i="5" s="1"/>
  <c r="X131" i="5"/>
  <c r="Y131" i="5" s="1"/>
  <c r="Z131" i="5" s="1"/>
  <c r="AI131" i="5" s="1"/>
  <c r="X47" i="5"/>
  <c r="Y47" i="5" s="1"/>
  <c r="Z47" i="5" s="1"/>
  <c r="AI47" i="5" s="1"/>
  <c r="X25" i="5"/>
  <c r="Y25" i="5" s="1"/>
  <c r="Z25" i="5" s="1"/>
  <c r="AI25" i="5" s="1"/>
  <c r="X45" i="5"/>
  <c r="Y45" i="5" s="1"/>
  <c r="Z45" i="5" s="1"/>
  <c r="AI45" i="5" s="1"/>
  <c r="X20" i="5"/>
  <c r="Y20" i="5" s="1"/>
  <c r="Z20" i="5" s="1"/>
  <c r="AI20" i="5" s="1"/>
  <c r="X122" i="5"/>
  <c r="Y122" i="5" s="1"/>
  <c r="Z122" i="5" s="1"/>
  <c r="AI122" i="5" s="1"/>
  <c r="X117" i="5"/>
  <c r="Y117" i="5" s="1"/>
  <c r="Z117" i="5" s="1"/>
  <c r="AI117" i="5" s="1"/>
  <c r="X32" i="5"/>
  <c r="Y32" i="5" s="1"/>
  <c r="Z32" i="5" s="1"/>
  <c r="AI32" i="5" s="1"/>
  <c r="X95" i="5"/>
  <c r="Y95" i="5" s="1"/>
  <c r="Z95" i="5" s="1"/>
  <c r="AI95" i="5" s="1"/>
  <c r="X39" i="5"/>
  <c r="Y39" i="5" s="1"/>
  <c r="Z39" i="5" s="1"/>
  <c r="AI39" i="5" s="1"/>
  <c r="X79" i="5"/>
  <c r="Y79" i="5" s="1"/>
  <c r="Z79" i="5" s="1"/>
  <c r="AI79" i="5" s="1"/>
  <c r="X97" i="5"/>
  <c r="Y97" i="5" s="1"/>
  <c r="Z97" i="5" s="1"/>
  <c r="AI97" i="5" s="1"/>
  <c r="X24" i="5"/>
  <c r="Y24" i="5" s="1"/>
  <c r="Z24" i="5" s="1"/>
  <c r="AI24" i="5" s="1"/>
  <c r="X29" i="5"/>
  <c r="Y29" i="5" s="1"/>
  <c r="Z29" i="5" s="1"/>
  <c r="AI29" i="5" s="1"/>
  <c r="S4" i="5"/>
  <c r="X4" i="5" l="1"/>
  <c r="Y4" i="5" s="1"/>
  <c r="Z4" i="5" s="1"/>
  <c r="AI4" i="5" s="1"/>
  <c r="AQ3" i="3"/>
</calcChain>
</file>

<file path=xl/comments1.xml><?xml version="1.0" encoding="utf-8"?>
<comments xmlns="http://schemas.openxmlformats.org/spreadsheetml/2006/main">
  <authors>
    <author>Luca Vernaccini</author>
  </authors>
  <commentList>
    <comment ref="O5" authorId="0" shapeId="0">
      <text>
        <r>
          <rPr>
            <b/>
            <sz val="9"/>
            <color indexed="81"/>
            <rFont val="Tahoma"/>
            <family val="2"/>
          </rPr>
          <t>Luca Vernaccini:</t>
        </r>
        <r>
          <rPr>
            <sz val="9"/>
            <color indexed="81"/>
            <rFont val="Tahoma"/>
            <family val="2"/>
          </rPr>
          <t xml:space="preserve">
2010</t>
        </r>
      </text>
    </comment>
    <comment ref="O18" authorId="0" shapeId="0">
      <text>
        <r>
          <rPr>
            <b/>
            <sz val="9"/>
            <color indexed="81"/>
            <rFont val="Tahoma"/>
            <family val="2"/>
          </rPr>
          <t>Luca Vernaccini:</t>
        </r>
        <r>
          <rPr>
            <sz val="9"/>
            <color indexed="81"/>
            <rFont val="Tahoma"/>
            <family val="2"/>
          </rPr>
          <t xml:space="preserve">
2012</t>
        </r>
      </text>
    </comment>
    <comment ref="Z18" authorId="0" shapeId="0">
      <text>
        <r>
          <rPr>
            <b/>
            <sz val="9"/>
            <color indexed="81"/>
            <rFont val="Tahoma"/>
            <family val="2"/>
          </rPr>
          <t>Luca Vernaccini:</t>
        </r>
        <r>
          <rPr>
            <sz val="9"/>
            <color indexed="81"/>
            <rFont val="Tahoma"/>
            <family val="2"/>
          </rPr>
          <t xml:space="preserve">
http://hdr.undp.org/sites/default/files/rndh_2013_anglais.pdf</t>
        </r>
      </text>
    </comment>
    <comment ref="AL18" authorId="0" shapeId="0">
      <text>
        <r>
          <rPr>
            <b/>
            <sz val="9"/>
            <color indexed="81"/>
            <rFont val="Tahoma"/>
            <family val="2"/>
          </rPr>
          <t>Luca Vernaccini:</t>
        </r>
        <r>
          <rPr>
            <sz val="9"/>
            <color indexed="81"/>
            <rFont val="Tahoma"/>
            <family val="2"/>
          </rPr>
          <t xml:space="preserve">
ORS 2015/8/6</t>
        </r>
      </text>
    </comment>
    <comment ref="AY18" authorId="0" shapeId="0">
      <text>
        <r>
          <rPr>
            <b/>
            <sz val="9"/>
            <color indexed="81"/>
            <rFont val="Tahoma"/>
            <family val="2"/>
          </rPr>
          <t>Luca Vernaccini:</t>
        </r>
        <r>
          <rPr>
            <sz val="9"/>
            <color indexed="81"/>
            <rFont val="Tahoma"/>
            <family val="2"/>
          </rPr>
          <t xml:space="preserve">
http://hdr.undp.org/sites/default/files/rndh_2013_anglais.pdf</t>
        </r>
      </text>
    </comment>
    <comment ref="AL19" authorId="0" shapeId="0">
      <text>
        <r>
          <rPr>
            <b/>
            <sz val="9"/>
            <color indexed="81"/>
            <rFont val="Tahoma"/>
            <family val="2"/>
          </rPr>
          <t>Luca Vernaccini:</t>
        </r>
        <r>
          <rPr>
            <sz val="9"/>
            <color indexed="81"/>
            <rFont val="Tahoma"/>
            <family val="2"/>
          </rPr>
          <t xml:space="preserve">
ORS 2015/8/6</t>
        </r>
      </text>
    </comment>
    <comment ref="AK20" authorId="0" shapeId="0">
      <text>
        <r>
          <rPr>
            <b/>
            <sz val="9"/>
            <color indexed="81"/>
            <rFont val="Tahoma"/>
            <family val="2"/>
          </rPr>
          <t>Luca Vernaccini:</t>
        </r>
        <r>
          <rPr>
            <sz val="9"/>
            <color indexed="81"/>
            <rFont val="Tahoma"/>
            <family val="2"/>
          </rPr>
          <t xml:space="preserve">
ORS 2015 08 06</t>
        </r>
      </text>
    </comment>
    <comment ref="AL21" authorId="0" shapeId="0">
      <text>
        <r>
          <rPr>
            <b/>
            <sz val="9"/>
            <color indexed="81"/>
            <rFont val="Tahoma"/>
            <family val="2"/>
          </rPr>
          <t>Luca Vernaccini:</t>
        </r>
        <r>
          <rPr>
            <sz val="9"/>
            <color indexed="81"/>
            <rFont val="Tahoma"/>
            <family val="2"/>
          </rPr>
          <t xml:space="preserve">
ORS 2015/8/6</t>
        </r>
      </text>
    </comment>
    <comment ref="AL22" authorId="0" shapeId="0">
      <text>
        <r>
          <rPr>
            <b/>
            <sz val="9"/>
            <color indexed="81"/>
            <rFont val="Tahoma"/>
            <family val="2"/>
          </rPr>
          <t>Luca Vernaccini:</t>
        </r>
        <r>
          <rPr>
            <sz val="9"/>
            <color indexed="81"/>
            <rFont val="Tahoma"/>
            <family val="2"/>
          </rPr>
          <t xml:space="preserve">
ORS 2015/8/6</t>
        </r>
      </text>
    </comment>
    <comment ref="AL23" authorId="0" shapeId="0">
      <text>
        <r>
          <rPr>
            <b/>
            <sz val="9"/>
            <color indexed="81"/>
            <rFont val="Tahoma"/>
            <family val="2"/>
          </rPr>
          <t>Luca Vernaccini:</t>
        </r>
        <r>
          <rPr>
            <sz val="9"/>
            <color indexed="81"/>
            <rFont val="Tahoma"/>
            <family val="2"/>
          </rPr>
          <t xml:space="preserve">
ORS 2015/8/6</t>
        </r>
      </text>
    </comment>
    <comment ref="O28" authorId="0" shapeId="0">
      <text>
        <r>
          <rPr>
            <b/>
            <sz val="9"/>
            <color indexed="81"/>
            <rFont val="Tahoma"/>
            <family val="2"/>
          </rPr>
          <t>Luca Vernaccini:</t>
        </r>
        <r>
          <rPr>
            <sz val="9"/>
            <color indexed="81"/>
            <rFont val="Tahoma"/>
            <family val="2"/>
          </rPr>
          <t xml:space="preserve">
2012</t>
        </r>
      </text>
    </comment>
    <comment ref="O34" authorId="0" shapeId="0">
      <text>
        <r>
          <rPr>
            <b/>
            <sz val="9"/>
            <color indexed="81"/>
            <rFont val="Tahoma"/>
            <family val="2"/>
          </rPr>
          <t>Luca Vernaccini:</t>
        </r>
        <r>
          <rPr>
            <sz val="9"/>
            <color indexed="81"/>
            <rFont val="Tahoma"/>
            <family val="2"/>
          </rPr>
          <t xml:space="preserve">
2011</t>
        </r>
      </text>
    </comment>
    <comment ref="AK34" authorId="0" shapeId="0">
      <text>
        <r>
          <rPr>
            <b/>
            <sz val="9"/>
            <color indexed="81"/>
            <rFont val="Tahoma"/>
            <family val="2"/>
          </rPr>
          <t>Luca Vernaccini:</t>
        </r>
        <r>
          <rPr>
            <sz val="9"/>
            <color indexed="81"/>
            <rFont val="Tahoma"/>
            <family val="2"/>
          </rPr>
          <t xml:space="preserve">
ORS 2015/08/06</t>
        </r>
      </text>
    </comment>
    <comment ref="M56" authorId="0" shapeId="0">
      <text>
        <r>
          <rPr>
            <b/>
            <sz val="9"/>
            <color indexed="81"/>
            <rFont val="Tahoma"/>
            <family val="2"/>
          </rPr>
          <t>Luca Vernaccini:</t>
        </r>
        <r>
          <rPr>
            <sz val="9"/>
            <color indexed="81"/>
            <rFont val="Tahoma"/>
            <family val="2"/>
          </rPr>
          <t xml:space="preserve">
http://www.stat-niger.org/statistique/file/rndh/RNDH2013_FINAL.pdf PG.61</t>
        </r>
      </text>
    </comment>
    <comment ref="O56" authorId="0" shapeId="0">
      <text>
        <r>
          <rPr>
            <b/>
            <sz val="9"/>
            <color indexed="81"/>
            <rFont val="Tahoma"/>
            <family val="2"/>
          </rPr>
          <t>Luca Vernaccini:</t>
        </r>
        <r>
          <rPr>
            <sz val="9"/>
            <color indexed="81"/>
            <rFont val="Tahoma"/>
            <family val="2"/>
          </rPr>
          <t xml:space="preserve">
2012</t>
        </r>
      </text>
    </comment>
    <comment ref="T56" authorId="0" shapeId="0">
      <text>
        <r>
          <rPr>
            <b/>
            <sz val="9"/>
            <color indexed="81"/>
            <rFont val="Tahoma"/>
            <family val="2"/>
          </rPr>
          <t>Luca Vernaccini:</t>
        </r>
        <r>
          <rPr>
            <sz val="9"/>
            <color indexed="81"/>
            <rFont val="Tahoma"/>
            <family val="2"/>
          </rPr>
          <t xml:space="preserve">
http://www.stat-niger.org/statistique/file/rndh/RNOMD2014.pdf P
PG.59</t>
        </r>
      </text>
    </comment>
    <comment ref="Z56" authorId="0" shapeId="0">
      <text>
        <r>
          <rPr>
            <b/>
            <sz val="9"/>
            <color indexed="81"/>
            <rFont val="Tahoma"/>
            <family val="2"/>
          </rPr>
          <t>Luca Vernaccini:</t>
        </r>
        <r>
          <rPr>
            <sz val="9"/>
            <color indexed="81"/>
            <rFont val="Tahoma"/>
            <family val="2"/>
          </rPr>
          <t xml:space="preserve">
http://www.stat-niger.org/statistique/file/rndh/RNOMD2014.pdf PG.75</t>
        </r>
      </text>
    </comment>
    <comment ref="T57" authorId="0" shapeId="0">
      <text>
        <r>
          <rPr>
            <b/>
            <sz val="9"/>
            <color indexed="81"/>
            <rFont val="Tahoma"/>
            <family val="2"/>
          </rPr>
          <t>Luca Vernaccini:</t>
        </r>
        <r>
          <rPr>
            <sz val="9"/>
            <color indexed="81"/>
            <rFont val="Tahoma"/>
            <family val="2"/>
          </rPr>
          <t xml:space="preserve">
http://www.stat-niger.org/statistique/file/rndh/RNOMD2014.pdf</t>
        </r>
      </text>
    </comment>
    <comment ref="Z57" authorId="0" shapeId="0">
      <text>
        <r>
          <rPr>
            <b/>
            <sz val="9"/>
            <color indexed="81"/>
            <rFont val="Tahoma"/>
            <family val="2"/>
          </rPr>
          <t>Luca Vernaccini:</t>
        </r>
        <r>
          <rPr>
            <sz val="9"/>
            <color indexed="81"/>
            <rFont val="Tahoma"/>
            <family val="2"/>
          </rPr>
          <t xml:space="preserve">
http://www.stat-niger.org/statistique/file/rndh/RNOMD2014.pdf PG.75</t>
        </r>
      </text>
    </comment>
    <comment ref="AK57" authorId="0" shapeId="0">
      <text>
        <r>
          <rPr>
            <b/>
            <sz val="9"/>
            <color indexed="81"/>
            <rFont val="Tahoma"/>
            <family val="2"/>
          </rPr>
          <t>Luca Vernaccini:</t>
        </r>
        <r>
          <rPr>
            <sz val="9"/>
            <color indexed="81"/>
            <rFont val="Tahoma"/>
            <family val="2"/>
          </rPr>
          <t xml:space="preserve">
ORS 2015 08 06</t>
        </r>
      </text>
    </comment>
    <comment ref="T58" authorId="0" shapeId="0">
      <text>
        <r>
          <rPr>
            <b/>
            <sz val="9"/>
            <color indexed="81"/>
            <rFont val="Tahoma"/>
            <family val="2"/>
          </rPr>
          <t>http://www.stat-niger.org/statistique/file/rndh/RNOMD2014.pdf</t>
        </r>
      </text>
    </comment>
    <comment ref="Z58" authorId="0" shapeId="0">
      <text>
        <r>
          <rPr>
            <b/>
            <sz val="9"/>
            <color indexed="81"/>
            <rFont val="Tahoma"/>
            <family val="2"/>
          </rPr>
          <t>Luca Vernaccini:</t>
        </r>
        <r>
          <rPr>
            <sz val="9"/>
            <color indexed="81"/>
            <rFont val="Tahoma"/>
            <family val="2"/>
          </rPr>
          <t xml:space="preserve">
http://www.stat-niger.org/statistique/file/rndh/RNOMD2014.pdf PG.75</t>
        </r>
      </text>
    </comment>
    <comment ref="T59" authorId="0" shapeId="0">
      <text>
        <r>
          <rPr>
            <b/>
            <sz val="9"/>
            <color indexed="81"/>
            <rFont val="Tahoma"/>
            <family val="2"/>
          </rPr>
          <t>Luca Vernaccini:</t>
        </r>
        <r>
          <rPr>
            <sz val="9"/>
            <color indexed="81"/>
            <rFont val="Tahoma"/>
            <family val="2"/>
          </rPr>
          <t xml:space="preserve">
http://www.stat-niger.org/statistique/file/rndh/RNOMD2014.pdf</t>
        </r>
      </text>
    </comment>
    <comment ref="Z59" authorId="0" shapeId="0">
      <text>
        <r>
          <rPr>
            <b/>
            <sz val="9"/>
            <color indexed="81"/>
            <rFont val="Tahoma"/>
            <family val="2"/>
          </rPr>
          <t>Luca Vernaccini:</t>
        </r>
        <r>
          <rPr>
            <sz val="9"/>
            <color indexed="81"/>
            <rFont val="Tahoma"/>
            <family val="2"/>
          </rPr>
          <t xml:space="preserve">
http://www.stat-niger.org/statistique/file/rndh/RNOMD2014.pdf PG.75</t>
        </r>
      </text>
    </comment>
    <comment ref="T60" authorId="0" shapeId="0">
      <text>
        <r>
          <rPr>
            <b/>
            <sz val="9"/>
            <color indexed="81"/>
            <rFont val="Tahoma"/>
            <family val="2"/>
          </rPr>
          <t>Luca Vernaccini:</t>
        </r>
        <r>
          <rPr>
            <sz val="9"/>
            <color indexed="81"/>
            <rFont val="Tahoma"/>
            <family val="2"/>
          </rPr>
          <t xml:space="preserve">
http://www.stat-niger.org/statistique/file/rndh/RNOMD2014.pdf</t>
        </r>
      </text>
    </comment>
    <comment ref="Z60" authorId="0" shapeId="0">
      <text>
        <r>
          <rPr>
            <b/>
            <sz val="9"/>
            <color indexed="81"/>
            <rFont val="Tahoma"/>
            <family val="2"/>
          </rPr>
          <t>Luca Vernaccini:</t>
        </r>
        <r>
          <rPr>
            <sz val="9"/>
            <color indexed="81"/>
            <rFont val="Tahoma"/>
            <family val="2"/>
          </rPr>
          <t xml:space="preserve">
http://www.stat-niger.org/statistique/file/rndh/RNOMD2014.pdf PG.75</t>
        </r>
      </text>
    </comment>
    <comment ref="T61" authorId="0" shapeId="0">
      <text>
        <r>
          <rPr>
            <b/>
            <sz val="9"/>
            <color indexed="81"/>
            <rFont val="Tahoma"/>
            <family val="2"/>
          </rPr>
          <t>Luca Vernaccini:</t>
        </r>
        <r>
          <rPr>
            <sz val="9"/>
            <color indexed="81"/>
            <rFont val="Tahoma"/>
            <family val="2"/>
          </rPr>
          <t xml:space="preserve">
http://www.stat-niger.org/statistique/file/rndh/RNOMD2014.pdf</t>
        </r>
      </text>
    </comment>
    <comment ref="Z61" authorId="0" shapeId="0">
      <text>
        <r>
          <rPr>
            <b/>
            <sz val="9"/>
            <color indexed="81"/>
            <rFont val="Tahoma"/>
            <family val="2"/>
          </rPr>
          <t>Luca Vernaccini:</t>
        </r>
        <r>
          <rPr>
            <sz val="9"/>
            <color indexed="81"/>
            <rFont val="Tahoma"/>
            <family val="2"/>
          </rPr>
          <t xml:space="preserve">
http://www.stat-niger.org/statistique/file/rndh/RNOMD2014.pdf PG.75</t>
        </r>
      </text>
    </comment>
    <comment ref="T62" authorId="0" shapeId="0">
      <text>
        <r>
          <rPr>
            <b/>
            <sz val="9"/>
            <color indexed="81"/>
            <rFont val="Tahoma"/>
            <family val="2"/>
          </rPr>
          <t>Luca Vernaccini:</t>
        </r>
        <r>
          <rPr>
            <sz val="9"/>
            <color indexed="81"/>
            <rFont val="Tahoma"/>
            <family val="2"/>
          </rPr>
          <t xml:space="preserve">
http://www.stat-niger.org/statistique/file/rndh/RNOMD2014.pdf</t>
        </r>
      </text>
    </comment>
    <comment ref="Z62" authorId="0" shapeId="0">
      <text>
        <r>
          <rPr>
            <b/>
            <sz val="9"/>
            <color indexed="81"/>
            <rFont val="Tahoma"/>
            <family val="2"/>
          </rPr>
          <t>Luca Vernaccini:</t>
        </r>
        <r>
          <rPr>
            <sz val="9"/>
            <color indexed="81"/>
            <rFont val="Tahoma"/>
            <family val="2"/>
          </rPr>
          <t xml:space="preserve">
http://www.stat-niger.org/statistique/file/rndh/RNOMD2014.pdf PG.75</t>
        </r>
      </text>
    </comment>
    <comment ref="T63" authorId="0" shapeId="0">
      <text>
        <r>
          <rPr>
            <b/>
            <sz val="9"/>
            <color indexed="81"/>
            <rFont val="Tahoma"/>
            <family val="2"/>
          </rPr>
          <t>Luca Vernaccini:</t>
        </r>
        <r>
          <rPr>
            <sz val="9"/>
            <color indexed="81"/>
            <rFont val="Tahoma"/>
            <family val="2"/>
          </rPr>
          <t xml:space="preserve">
http://www.stat-niger.org/statistique/file/rndh/RNOMD2014.pdf</t>
        </r>
      </text>
    </comment>
    <comment ref="Z63" authorId="0" shapeId="0">
      <text>
        <r>
          <rPr>
            <b/>
            <sz val="9"/>
            <color indexed="81"/>
            <rFont val="Tahoma"/>
            <family val="2"/>
          </rPr>
          <t>Luca Vernaccini:</t>
        </r>
        <r>
          <rPr>
            <sz val="9"/>
            <color indexed="81"/>
            <rFont val="Tahoma"/>
            <family val="2"/>
          </rPr>
          <t xml:space="preserve">
http://www.stat-niger.org/statistique/file/rndh/RNOMD2014.pdf PG.75</t>
        </r>
      </text>
    </comment>
    <comment ref="O64" authorId="0" shapeId="0">
      <text>
        <r>
          <rPr>
            <b/>
            <sz val="9"/>
            <color indexed="81"/>
            <rFont val="Tahoma"/>
            <family val="2"/>
          </rPr>
          <t>Luca Vernaccini:</t>
        </r>
        <r>
          <rPr>
            <sz val="9"/>
            <color indexed="81"/>
            <rFont val="Tahoma"/>
            <family val="2"/>
          </rPr>
          <t xml:space="preserve">
2012</t>
        </r>
      </text>
    </comment>
    <comment ref="T64" authorId="0" shapeId="0">
      <text>
        <r>
          <rPr>
            <b/>
            <sz val="9"/>
            <color indexed="81"/>
            <rFont val="Tahoma"/>
            <family val="2"/>
          </rPr>
          <t>Luca Vernaccini:</t>
        </r>
        <r>
          <rPr>
            <sz val="9"/>
            <color indexed="81"/>
            <rFont val="Tahoma"/>
            <family val="2"/>
          </rPr>
          <t xml:space="preserve">
file:///G:/Projects_EDRisk/DG_2013_InfoRM/INFORM/Pilots/Regional/SAHEL/Input%20Data/Vulnerability/Socio-Economics/NGA%20Multiple_Indicators_Cluster_Survey_4_Report.pdf PAG.16</t>
        </r>
      </text>
    </comment>
    <comment ref="AY64" authorId="0" shapeId="0">
      <text>
        <r>
          <rPr>
            <b/>
            <sz val="9"/>
            <color indexed="81"/>
            <rFont val="Tahoma"/>
            <family val="2"/>
          </rPr>
          <t>Luca Vernaccini:</t>
        </r>
        <r>
          <rPr>
            <sz val="9"/>
            <color indexed="81"/>
            <rFont val="Tahoma"/>
            <family val="2"/>
          </rPr>
          <t xml:space="preserve">
file:///G:/Projects_EDRisk/DG_2013_InfoRM/INFORM/Pilots/Regional/SAHEL/Input%20Data/Vulnerability/Socio-Economics/NGA%20annual_abstract_2012.pdf TABLE 97 (Survey 2010)</t>
        </r>
      </text>
    </comment>
    <comment ref="BB64" authorId="0" shapeId="0">
      <text>
        <r>
          <rPr>
            <b/>
            <sz val="9"/>
            <color indexed="81"/>
            <rFont val="Tahoma"/>
            <family val="2"/>
          </rPr>
          <t>Luca Vernaccini:</t>
        </r>
        <r>
          <rPr>
            <sz val="9"/>
            <color indexed="81"/>
            <rFont val="Tahoma"/>
            <family val="2"/>
          </rPr>
          <t xml:space="preserve">
file:///G:/Projects_EDRisk/DG_2013_InfoRM/INFORM/Pilots/Regional/SAHEL/Input%20Data/Vulnerability/Socio-Economics/NGA%20Multiple_Indicators_Cluster_Survey_4_Report.pdf PAG.107</t>
        </r>
      </text>
    </comment>
    <comment ref="BC64" authorId="0" shapeId="0">
      <text>
        <r>
          <rPr>
            <b/>
            <sz val="9"/>
            <color indexed="81"/>
            <rFont val="Tahoma"/>
            <family val="2"/>
          </rPr>
          <t>Luca Vernaccini:</t>
        </r>
        <r>
          <rPr>
            <sz val="9"/>
            <color indexed="81"/>
            <rFont val="Tahoma"/>
            <family val="2"/>
          </rPr>
          <t xml:space="preserve">
file:///G:/Projects_EDRisk/DG_2013_InfoRM/INFORM/Pilots/Regional/SAHEL/Input%20Data/Vulnerability/Socio-Economics/NGA%20Multiple_Indicators_Cluster_Survey_4_Report.pdf PAG.91</t>
        </r>
      </text>
    </comment>
    <comment ref="AK65" authorId="0" shapeId="0">
      <text>
        <r>
          <rPr>
            <b/>
            <sz val="9"/>
            <color indexed="81"/>
            <rFont val="Tahoma"/>
            <family val="2"/>
          </rPr>
          <t>Luca Vernaccini:</t>
        </r>
        <r>
          <rPr>
            <sz val="9"/>
            <color indexed="81"/>
            <rFont val="Tahoma"/>
            <family val="2"/>
          </rPr>
          <t xml:space="preserve">
ORS 2015/8/6</t>
        </r>
      </text>
    </comment>
    <comment ref="AM65" authorId="0" shapeId="0">
      <text>
        <r>
          <rPr>
            <b/>
            <sz val="9"/>
            <color indexed="81"/>
            <rFont val="Tahoma"/>
            <family val="2"/>
          </rPr>
          <t>Luca Vernaccini:</t>
        </r>
        <r>
          <rPr>
            <sz val="9"/>
            <color indexed="81"/>
            <rFont val="Tahoma"/>
            <family val="2"/>
          </rPr>
          <t xml:space="preserve">
ORS 2015/8/6</t>
        </r>
      </text>
    </comment>
    <comment ref="O101" authorId="0" shapeId="0">
      <text>
        <r>
          <rPr>
            <b/>
            <sz val="9"/>
            <color indexed="81"/>
            <rFont val="Tahoma"/>
            <family val="2"/>
          </rPr>
          <t>Luca Vernaccini:</t>
        </r>
        <r>
          <rPr>
            <sz val="9"/>
            <color indexed="81"/>
            <rFont val="Tahoma"/>
            <family val="2"/>
          </rPr>
          <t xml:space="preserve">
2011</t>
        </r>
      </text>
    </comment>
    <comment ref="AL118" authorId="0" shapeId="0">
      <text>
        <r>
          <rPr>
            <b/>
            <sz val="9"/>
            <color indexed="81"/>
            <rFont val="Tahoma"/>
            <family val="2"/>
          </rPr>
          <t>Luca Vernaccini:</t>
        </r>
        <r>
          <rPr>
            <sz val="9"/>
            <color indexed="81"/>
            <rFont val="Tahoma"/>
            <family val="2"/>
          </rPr>
          <t xml:space="preserve">
https://www.humanitarianresponse.info/fr/system/files/documents/files/chad_displacement_july_2015.pdf escluding figures from Ndjamena</t>
        </r>
      </text>
    </comment>
    <comment ref="AK123" authorId="0" shapeId="0">
      <text>
        <r>
          <rPr>
            <b/>
            <sz val="9"/>
            <color indexed="81"/>
            <rFont val="Tahoma"/>
            <family val="2"/>
          </rPr>
          <t>Luca Vernaccini:</t>
        </r>
        <r>
          <rPr>
            <sz val="9"/>
            <color indexed="81"/>
            <rFont val="Tahoma"/>
            <family val="2"/>
          </rPr>
          <t xml:space="preserve">
ORS 2015/8/6</t>
        </r>
      </text>
    </comment>
    <comment ref="AL123" authorId="0" shapeId="0">
      <text>
        <r>
          <rPr>
            <b/>
            <sz val="9"/>
            <color indexed="81"/>
            <rFont val="Tahoma"/>
            <family val="2"/>
          </rPr>
          <t>Luca Vernaccini:</t>
        </r>
        <r>
          <rPr>
            <sz val="9"/>
            <color indexed="81"/>
            <rFont val="Tahoma"/>
            <family val="2"/>
          </rPr>
          <t xml:space="preserve">
UNHCR 8/4/2015</t>
        </r>
      </text>
    </comment>
    <comment ref="AL125" authorId="0" shapeId="0">
      <text>
        <r>
          <rPr>
            <b/>
            <sz val="9"/>
            <color indexed="81"/>
            <rFont val="Tahoma"/>
            <family val="2"/>
          </rPr>
          <t>Luca Vernaccini:</t>
        </r>
        <r>
          <rPr>
            <sz val="9"/>
            <color indexed="81"/>
            <rFont val="Tahoma"/>
            <family val="2"/>
          </rPr>
          <t xml:space="preserve">
UNHCR July/2015</t>
        </r>
      </text>
    </comment>
    <comment ref="AL127"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L128"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L130" authorId="0" shapeId="0">
      <text>
        <r>
          <rPr>
            <b/>
            <sz val="9"/>
            <color indexed="81"/>
            <rFont val="Tahoma"/>
            <family val="2"/>
          </rPr>
          <t>Luca Vernaccini:</t>
        </r>
        <r>
          <rPr>
            <sz val="9"/>
            <color indexed="81"/>
            <rFont val="Tahoma"/>
            <family val="2"/>
          </rPr>
          <t xml:space="preserve">
UNHCR</t>
        </r>
      </text>
    </comment>
    <comment ref="AL131"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L132"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K133"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L133"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 ref="AL136" authorId="0" shapeId="0">
      <text>
        <r>
          <rPr>
            <b/>
            <sz val="9"/>
            <color indexed="81"/>
            <rFont val="Tahoma"/>
            <family val="2"/>
          </rPr>
          <t>Luca Vernaccini:</t>
        </r>
        <r>
          <rPr>
            <sz val="9"/>
            <color indexed="81"/>
            <rFont val="Tahoma"/>
            <family val="2"/>
          </rPr>
          <t xml:space="preserve">
https://www.humanitarianresponse.info/fr/system/files/documents/files/chad_displacement_july_2015.pdf</t>
        </r>
      </text>
    </comment>
  </commentList>
</comments>
</file>

<file path=xl/connections.xml><?xml version="1.0" encoding="utf-8"?>
<connections xmlns="http://schemas.openxmlformats.org/spreadsheetml/2006/main">
  <connection id="1"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<sst xmlns="http://schemas.openxmlformats.org/spreadsheetml/2006/main" count="3306" uniqueCount="732">
  <si>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</si>
  <si>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</si>
  <si>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</si>
  <si>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</si>
  <si>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</si>
  <si>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</si>
  <si>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</si>
  <si>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</si>
  <si>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</si>
  <si>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</si>
  <si>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</si>
  <si>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</si>
  <si>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</si>
  <si>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</si>
  <si>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</si>
  <si>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</si>
  <si>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</si>
  <si>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</si>
  <si>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</si>
  <si>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</si>
  <si>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</si>
  <si>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</si>
  <si>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</si>
  <si>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</si>
  <si>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</si>
  <si>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</si>
  <si>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</si>
  <si>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</si>
  <si>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</si>
  <si>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</si>
  <si>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</si>
  <si>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</si>
  <si>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</si>
  <si>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</si>
  <si>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</si>
  <si>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</si>
  <si>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</si>
  <si>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</si>
  <si>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</si>
  <si>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</si>
  <si>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</si>
  <si>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</si>
  <si>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</si>
  <si>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</si>
  <si>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</si>
  <si>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</si>
  <si>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</si>
  <si>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</si>
  <si>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</si>
  <si>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</si>
  <si>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</si>
  <si>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</si>
  <si>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</si>
  <si>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</si>
  <si>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</si>
  <si>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</si>
  <si>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</si>
  <si>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</si>
  <si>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</si>
  <si>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</si>
  <si>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</si>
  <si>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</si>
  <si>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</si>
  <si>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</si>
  <si>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</si>
  <si>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</si>
  <si>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</si>
  <si>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</si>
  <si>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</si>
  <si>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</si>
  <si>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</si>
  <si>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</si>
  <si>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</si>
  <si>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</si>
  <si>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</si>
  <si>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</si>
  <si>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2005-12</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</si>
  <si>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</si>
  <si>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</si>
  <si>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</si>
  <si>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</si>
  <si>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</si>
  <si>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</si>
  <si>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</si>
  <si>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</si>
  <si>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</si>
  <si>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</si>
  <si>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</si>
  <si>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</si>
  <si>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</si>
  <si>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</si>
  <si>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</si>
  <si>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</si>
  <si>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</si>
  <si>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</si>
  <si>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</si>
  <si>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</si>
  <si>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</si>
  <si>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</si>
  <si>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</si>
  <si>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1990-2013</t>
  </si>
  <si>
    <t>HFA Scores Last recent</t>
  </si>
  <si>
    <t>2011-13</t>
  </si>
  <si>
    <t>No data</t>
  </si>
  <si>
    <t>Physical exposure to flood (absolute)</t>
  </si>
  <si>
    <t>Physical exposure to flood (relative)</t>
  </si>
  <si>
    <t>Physical exposure to flood</t>
  </si>
  <si>
    <t>Conflict Intensity</t>
  </si>
  <si>
    <t>Regime Stability</t>
  </si>
  <si>
    <t>Conflict Intensity &amp; Regime Stability</t>
  </si>
  <si>
    <t>Total public Aid</t>
  </si>
  <si>
    <t>Total Uprooted people</t>
  </si>
  <si>
    <t>Total Uprooted people (percentage of the total population)</t>
  </si>
  <si>
    <t>Uprooted people (total population)</t>
  </si>
  <si>
    <t>Health Conditions</t>
  </si>
  <si>
    <t>Table of Contents</t>
  </si>
  <si>
    <t>InfoRM Vulnerable Groups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</si>
  <si>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</si>
  <si>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</si>
  <si>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</si>
  <si>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</si>
  <si>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</si>
  <si>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</si>
  <si>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</si>
  <si>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</si>
  <si>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</si>
  <si>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</si>
  <si>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</si>
  <si>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</si>
  <si>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</si>
  <si>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</si>
  <si>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</si>
  <si>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</si>
  <si>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</si>
  <si>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</si>
  <si>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</si>
  <si>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</si>
  <si>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</si>
  <si>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</si>
  <si>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</si>
  <si>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</si>
  <si>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</si>
  <si>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</si>
  <si>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</si>
  <si>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</si>
  <si>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</si>
  <si>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InfoRM Socio-Economic Vulnerability</t>
  </si>
  <si>
    <t>Socio-Economic Vulnerability</t>
  </si>
  <si>
    <t>InfoRM Institutional</t>
  </si>
  <si>
    <t>InfoRM Infrastructure</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</si>
  <si>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</si>
  <si>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</si>
  <si>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</si>
  <si>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Dimension</t>
  </si>
  <si>
    <t>Category</t>
  </si>
  <si>
    <t>Component</t>
  </si>
  <si>
    <t>Sub-Component</t>
  </si>
  <si>
    <t>Indicator Name</t>
  </si>
  <si>
    <t>Indicator Long Name</t>
  </si>
  <si>
    <t>Hazards &amp; Exposure</t>
  </si>
  <si>
    <t>Absolute</t>
  </si>
  <si>
    <t>http://preview.grid.unep.ch/</t>
  </si>
  <si>
    <t>Relative</t>
  </si>
  <si>
    <t>Flood</t>
  </si>
  <si>
    <t>HA.NAT.FL-ABS</t>
  </si>
  <si>
    <t>Global Risk Data Platform with key support from USGS EROS Data Center Dartmouth Flood Observatory United Nations Environment Programme</t>
  </si>
  <si>
    <t>HA.NAT.FL-REL</t>
  </si>
  <si>
    <t>Global Risk Data Platform with key support from USGS EROS Data Center Dartmouth Flood Observatory United Nations Environment Programme, LandScan</t>
  </si>
  <si>
    <t>Drought</t>
  </si>
  <si>
    <t>http://www.emdat.be/</t>
  </si>
  <si>
    <t>HA.HUM.PS</t>
  </si>
  <si>
    <t>Political Stability and Absence of Violence/Terrorism</t>
  </si>
  <si>
    <t>Worldwide Governance Indicators World Bank</t>
  </si>
  <si>
    <t>http://info.worldbank.org/governance/wgi/index.asp</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</si>
  <si>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</si>
  <si>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</si>
  <si>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</si>
  <si>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</si>
  <si>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</si>
  <si>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</si>
  <si>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</si>
  <si>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</si>
  <si>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</si>
  <si>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</si>
  <si>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</si>
  <si>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</si>
  <si>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</si>
  <si>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</si>
  <si>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</si>
  <si>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</si>
  <si>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</si>
  <si>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</si>
  <si>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http://data.worldbank.org/indicator/DT.ODA.ODAT.GN.ZS</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</si>
  <si>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</si>
  <si>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</si>
  <si>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</si>
  <si>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</si>
  <si>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</si>
  <si>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</si>
  <si>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</si>
  <si>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</si>
  <si>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</si>
  <si>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</si>
  <si>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</si>
  <si>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</si>
  <si>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</si>
  <si>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</si>
  <si>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</si>
  <si>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</si>
  <si>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</si>
  <si>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</si>
  <si>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</si>
  <si>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</si>
  <si>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</si>
  <si>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</si>
  <si>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</si>
  <si>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</si>
  <si>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</si>
  <si>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</si>
  <si>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</si>
  <si>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</si>
  <si>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</si>
  <si>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http://data.worldbank.org/indicator/SH.STA.ACSN</t>
  </si>
  <si>
    <t>http://data.worldbank.org/indicator/SH.H2O.SAFE.ZS</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</si>
  <si>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</si>
  <si>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</si>
  <si>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</si>
  <si>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</si>
  <si>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</si>
  <si>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</si>
  <si>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</si>
  <si>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</si>
  <si>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</si>
  <si>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</si>
  <si>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</si>
  <si>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</si>
  <si>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</si>
  <si>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</si>
  <si>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</si>
  <si>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</si>
  <si>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</si>
  <si>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</si>
  <si>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</si>
  <si>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</si>
  <si>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</si>
  <si>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</si>
  <si>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</si>
  <si>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</si>
  <si>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</si>
  <si>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</si>
  <si>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</si>
  <si>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</si>
  <si>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</si>
  <si>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</si>
  <si>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</si>
  <si>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</si>
  <si>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</si>
  <si>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</si>
  <si>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</si>
  <si>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</si>
  <si>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</si>
  <si>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</si>
  <si>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</si>
  <si>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</si>
  <si>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</si>
  <si>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</si>
  <si>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</si>
  <si>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</si>
  <si>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</si>
  <si>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</si>
  <si>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</si>
  <si>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</si>
  <si>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</si>
  <si>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</si>
  <si>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</si>
  <si>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Political Stability and Absence of Violence/Terrorism measures perceptions of the likelihood that the government will be destabilized or overthrown by unconstitutional or violent means, including politically-motivated violence and terrorism.</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</si>
  <si>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</si>
  <si>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</si>
  <si>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</si>
  <si>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</si>
  <si>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</si>
  <si>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</si>
  <si>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</si>
  <si>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</si>
  <si>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</si>
  <si>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</si>
  <si>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</si>
  <si>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</si>
  <si>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</si>
  <si>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</si>
  <si>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</si>
  <si>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</si>
  <si>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</si>
  <si>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</si>
  <si>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</si>
  <si>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</si>
  <si>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</si>
  <si>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</si>
  <si>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</si>
  <si>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</si>
  <si>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</si>
  <si>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</si>
  <si>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</si>
  <si>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</si>
  <si>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</si>
  <si>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</si>
  <si>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</si>
  <si>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</si>
  <si>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</si>
  <si>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</si>
  <si>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</si>
  <si>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</si>
  <si>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</si>
  <si>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</si>
  <si>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</si>
  <si>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</si>
  <si>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</si>
  <si>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</si>
  <si>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</si>
  <si>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</si>
  <si>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</si>
  <si>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</si>
  <si>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</si>
  <si>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</si>
  <si>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</si>
  <si>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</si>
  <si>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</si>
  <si>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</si>
  <si>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</si>
  <si>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</si>
  <si>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</si>
  <si>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</si>
  <si>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</si>
  <si>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</si>
  <si>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</si>
  <si>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</si>
  <si>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</si>
  <si>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</si>
  <si>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</si>
  <si>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</si>
  <si>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</si>
  <si>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</si>
  <si>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</si>
  <si>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</si>
  <si>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</si>
  <si>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</si>
  <si>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</si>
  <si>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</si>
  <si>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Index for Risk Management (InfoRM) - SAHEL</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</si>
  <si>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</si>
  <si>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</si>
  <si>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</si>
  <si>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</si>
  <si>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</si>
  <si>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</si>
  <si>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</si>
  <si>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</si>
  <si>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</si>
  <si>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</si>
  <si>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</si>
  <si>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</si>
  <si>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</si>
  <si>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</si>
  <si>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</si>
  <si>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</si>
  <si>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</si>
  <si>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</si>
  <si>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</si>
  <si>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</si>
  <si>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</si>
  <si>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</si>
  <si>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Lower River</t>
  </si>
  <si>
    <t>Central River</t>
  </si>
  <si>
    <t>North Bank</t>
  </si>
  <si>
    <t>Upper River</t>
  </si>
  <si>
    <t>West Coast</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</si>
  <si>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</si>
  <si>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</si>
  <si>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</si>
  <si>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</si>
  <si>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</si>
  <si>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</si>
  <si>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</si>
  <si>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</si>
  <si>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</si>
  <si>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</si>
  <si>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</si>
  <si>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</si>
  <si>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</si>
  <si>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</si>
  <si>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</si>
  <si>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</si>
  <si>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</si>
  <si>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</si>
  <si>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</si>
  <si>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</si>
  <si>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</si>
  <si>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</si>
  <si>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</si>
  <si>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</si>
  <si>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</si>
  <si>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</si>
  <si>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</si>
  <si>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</si>
  <si>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</si>
  <si>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</si>
  <si>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</si>
  <si>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</si>
  <si>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</si>
  <si>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</si>
  <si>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</si>
  <si>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</si>
  <si>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</si>
  <si>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</si>
  <si>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</si>
  <si>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</si>
  <si>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</si>
  <si>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</si>
  <si>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</si>
  <si>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</si>
  <si>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</si>
  <si>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</si>
  <si>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</si>
  <si>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</si>
  <si>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</si>
  <si>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</si>
  <si>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</si>
  <si>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</si>
  <si>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</si>
  <si>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</si>
  <si>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</si>
  <si>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</si>
  <si>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</si>
  <si>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</si>
  <si>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</si>
  <si>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</si>
  <si>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</si>
  <si>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</si>
  <si>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</si>
  <si>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</si>
  <si>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</si>
  <si>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</si>
  <si>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</si>
  <si>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</si>
  <si>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</si>
  <si>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</si>
  <si>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</si>
  <si>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</si>
  <si>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</si>
  <si>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</si>
  <si>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</si>
  <si>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</si>
  <si>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</si>
  <si>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</si>
  <si>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</si>
  <si>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</si>
  <si>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</si>
  <si>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</si>
  <si>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</si>
  <si>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</si>
  <si>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Ennedi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</si>
  <si>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</si>
  <si>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</si>
  <si>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</si>
  <si>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</si>
  <si>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</si>
  <si>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</si>
  <si>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</si>
  <si>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</si>
  <si>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</si>
  <si>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</si>
  <si>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</si>
  <si>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</si>
  <si>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</si>
  <si>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</si>
  <si>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</si>
  <si>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</si>
  <si>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</si>
  <si>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</si>
  <si>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</si>
  <si>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</si>
  <si>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</si>
  <si>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</si>
  <si>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</si>
  <si>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</si>
  <si>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</si>
  <si>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</si>
  <si>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</si>
  <si>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</si>
  <si>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</si>
  <si>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</si>
  <si>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</si>
  <si>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</si>
  <si>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</si>
  <si>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</si>
  <si>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</si>
  <si>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</si>
  <si>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</si>
  <si>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</si>
  <si>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</si>
  <si>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</si>
  <si>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</si>
  <si>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</si>
  <si>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</si>
  <si>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</si>
  <si>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</si>
  <si>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</si>
  <si>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</si>
  <si>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</si>
  <si>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</si>
  <si>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</si>
  <si>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</si>
  <si>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</si>
  <si>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</si>
  <si>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</si>
  <si>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</si>
  <si>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</si>
  <si>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</si>
  <si>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</si>
  <si>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</si>
  <si>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</si>
  <si>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</si>
  <si>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</si>
  <si>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</si>
  <si>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</si>
  <si>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</si>
  <si>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</si>
  <si>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</si>
  <si>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</si>
  <si>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</si>
  <si>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</si>
  <si>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</si>
  <si>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</si>
  <si>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</si>
  <si>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</si>
  <si>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</si>
  <si>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</si>
  <si>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</si>
  <si>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</si>
  <si>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</si>
  <si>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</si>
  <si>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</si>
  <si>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</si>
  <si>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</si>
  <si>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</si>
  <si>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</si>
  <si>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</si>
  <si>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</si>
  <si>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</si>
  <si>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</si>
  <si>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</si>
  <si>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</si>
  <si>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</si>
  <si>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</si>
  <si>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</si>
  <si>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</si>
  <si>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</si>
  <si>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</si>
  <si>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</si>
  <si>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</si>
  <si>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</si>
  <si>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</si>
  <si>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</si>
  <si>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</si>
  <si>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</si>
  <si>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</si>
  <si>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</si>
  <si>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</si>
  <si>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</si>
  <si>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</si>
  <si>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</si>
  <si>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</si>
  <si>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</si>
  <si>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</si>
  <si>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</si>
  <si>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</si>
  <si>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</si>
  <si>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</si>
  <si>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</si>
  <si>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</si>
  <si>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</si>
  <si>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</si>
  <si>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</si>
  <si>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</si>
  <si>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</si>
  <si>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</si>
  <si>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</si>
  <si>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</si>
  <si>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</si>
  <si>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</si>
  <si>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TD-EN</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</si>
  <si>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</si>
  <si>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</si>
  <si>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</si>
  <si>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</si>
  <si>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</si>
  <si>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</si>
  <si>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</si>
  <si>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</si>
  <si>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</si>
  <si>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</si>
  <si>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</si>
  <si>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</si>
  <si>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</si>
  <si>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</si>
  <si>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</si>
  <si>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</si>
  <si>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</si>
  <si>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</si>
  <si>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</si>
  <si>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</si>
  <si>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</si>
  <si>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</si>
  <si>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</si>
  <si>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Soil Degradation</t>
  </si>
  <si>
    <t>Agriculture Droughts</t>
  </si>
  <si>
    <t>1980-2013</t>
  </si>
  <si>
    <t>Agriculture Droughts probability</t>
  </si>
  <si>
    <t>Political violence</t>
  </si>
  <si>
    <t>Prevalence of chronic malnutrition in children 0-59 months</t>
  </si>
  <si>
    <t>Prevalence of Underweight in children 0-59 months of age</t>
  </si>
  <si>
    <t>Prevalence of Bilateral Edema in children 6-59 months of age</t>
  </si>
  <si>
    <t>Prevalence of Chronic Malnutrition in Women</t>
  </si>
  <si>
    <t>Prevalence of Acute Malnutrition (MUAC) in Women</t>
  </si>
  <si>
    <t>Prevalence of low body mass index (BMI) in Women</t>
  </si>
  <si>
    <t>Prevalence of Obesity in Women</t>
  </si>
  <si>
    <t>2011-2014</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</si>
  <si>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</si>
  <si>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</si>
  <si>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</si>
  <si>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</si>
  <si>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</si>
  <si>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</si>
  <si>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</si>
  <si>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</si>
  <si>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</si>
  <si>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</si>
  <si>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</si>
  <si>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</si>
  <si>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</si>
  <si>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</si>
  <si>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</si>
  <si>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</si>
  <si>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</si>
  <si>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</si>
  <si>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INFORM SAHEL 2015 (a-z)</t>
  </si>
  <si>
    <t>http://www.inform-index.org/sahel/</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</si>
  <si>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</si>
  <si>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</si>
  <si>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</si>
  <si>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</si>
  <si>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</si>
  <si>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</si>
  <si>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The Human Hazard component of INFORM refers to risk of conflicts, unrest or crime in the country. The Political Stability measures the legitimacy of the constituent regime.</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</si>
  <si>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</si>
  <si>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</si>
  <si>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</si>
  <si>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</si>
  <si>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</si>
  <si>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Only 3 years of time series for assessing the risk of future events is very limited. The coverage of the Sahel countries is also not complete, where Nigeria and Cameroon (and Gambia fro 2012) don't have data.</t>
  </si>
  <si>
    <t>Chadre Harmonisé</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</si>
  <si>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</si>
  <si>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</si>
  <si>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</si>
  <si>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</si>
  <si>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The indicator is based on the Cadre Harmonisé from 2012 to 2014. For each year, the higher phase values has been used for each admin1 unit. The indicator is the mean of the 3 years values.</t>
  </si>
  <si>
    <t>It would be better to use the figures of the population potentially affected to food insecurity (IPC Phase 3-5).</t>
  </si>
  <si>
    <t>The indicator is based on the last Cadre Harmonisé available. It assess the current risk of food insecurity. The indicator is the higher IPC phase for each admin1 unit.</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</si>
  <si>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</si>
  <si>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</si>
  <si>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</si>
  <si>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</si>
  <si>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</si>
  <si>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</si>
  <si>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</si>
  <si>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</si>
  <si>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</si>
  <si>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</si>
  <si>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</si>
  <si>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</si>
  <si>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</si>
  <si>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</si>
  <si>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</si>
  <si>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</si>
  <si>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</si>
  <si>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</si>
  <si>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</si>
  <si>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Immunization rate (or 1-year-olds immunized against): DTP</t>
  </si>
  <si>
    <t>2010-2011</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</si>
  <si>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</si>
  <si>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</si>
  <si>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</si>
  <si>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</si>
  <si>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</si>
  <si>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</si>
  <si>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</si>
  <si>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</si>
  <si>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</si>
  <si>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</si>
  <si>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</si>
  <si>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</si>
  <si>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</si>
  <si>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</si>
  <si>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</si>
  <si>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</si>
  <si>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</si>
  <si>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</si>
  <si>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</si>
  <si>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</si>
  <si>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</si>
  <si>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</si>
  <si>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</si>
  <si>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</si>
  <si>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</si>
  <si>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</si>
  <si>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</si>
  <si>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2010-2014</t>
  </si>
  <si>
    <t>2012-2015</t>
  </si>
  <si>
    <t>06-08/2015</t>
  </si>
  <si>
    <t>D. Guha-Sapir, R. Below, Ph. Hoyois - EM-DAT: International Disaster Database – www.emdat.be – Université Catholique de Louvain – Brussels – Belgium.</t>
  </si>
  <si>
    <t>2014-15</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</si>
  <si>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</si>
  <si>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</si>
  <si>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</si>
  <si>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</si>
  <si>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</si>
  <si>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</si>
  <si>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</si>
  <si>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</si>
  <si>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</si>
  <si>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</si>
  <si>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r>
      <t xml:space="preserve">(release: 5 November </t>
    </r>
    <r>
      <rPr>
        <b/>
        <sz val="11"/>
        <color rgb="FF323232"/>
        <rFont val="Calibri"/>
        <family val="2"/>
        <scheme val="minor"/>
      </rPr>
      <t>2015 v 2.0.3</t>
    </r>
    <r>
      <rPr>
        <sz val="11"/>
        <color rgb="FF32323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</si>
</sst>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0.0"/>
    <numFmt numFmtId="165" formatCode="0.000%"/>
    <numFmt numFmtId="166" formatCode="_-* #,##0_-;\-* #,##0_-;_-* &quot;-&quot;??_-;_-@_-"/>
    <numFmt numFmtId="167" formatCode="0.0%"/>
    <numFmt numFmtId="168" formatCode="_(* #,##0.00_);_(* \(#,##0.00\);_(* &quot;-&quot;??_);_(@_)"/>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s>
  <fonts count="11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3"/>
      <color theme="8" tint="-0.249977111117893"/>
      <name val="Calibri"/>
      <family val="2"/>
      <scheme val="minor"/>
    </font>
    <font>
      <b/>
      <sz val="13"/>
      <color theme="6"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sz val="9"/>
      <color indexed="81"/>
      <name val="Tahoma"/>
      <family val="2"/>
    </font>
    <font>
      <b/>
      <sz val="9"/>
      <color indexed="81"/>
      <name val="Tahoma"/>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top style="medium">
        <color indexed="64"/>
      </top>
      <bottom style="thin">
        <color indexed="9"/>
      </bottom>
      <diagonal/>
    </border>
    <border>
      <left style="thin">
        <color indexed="9"/>
      </left>
      <right/>
      <top/>
      <bottom style="thin">
        <color indexed="9"/>
      </bottom>
      <diagonal/>
    </border>
    <border>
      <left style="thin">
        <color indexed="9"/>
      </left>
      <right/>
      <top/>
      <bottom style="medium">
        <color indexed="64"/>
      </bottom>
      <diagonal/>
    </border>
    <border>
      <left style="thin">
        <color theme="0"/>
      </left>
      <right style="thin">
        <color theme="0"/>
      </right>
      <top/>
      <bottom style="thin">
        <color theme="0"/>
      </bottom>
      <diagonal/>
    </border>
  </borders>
  <cellStyleXfs count="2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8" fontId="18" fillId="0" borderId="0" applyFont="0" applyFill="0" applyBorder="0" applyAlignment="0" applyProtection="0"/>
    <xf numFmtId="0" fontId="18" fillId="0" borderId="0"/>
    <xf numFmtId="0" fontId="38" fillId="0" borderId="0">
      <alignment vertical="top"/>
    </xf>
    <xf numFmtId="0" fontId="38"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9" fillId="52" borderId="0" applyNumberFormat="0" applyBorder="0" applyAlignment="0" applyProtection="0"/>
    <xf numFmtId="0" fontId="20" fillId="52" borderId="0" applyNumberFormat="0" applyBorder="0" applyAlignment="0" applyProtection="0"/>
    <xf numFmtId="0" fontId="39"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9"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9"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40" fillId="40"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42" borderId="0" applyNumberFormat="0" applyBorder="0" applyAlignment="0" applyProtection="0"/>
    <xf numFmtId="0" fontId="40" fillId="40" borderId="0" applyNumberFormat="0" applyBorder="0" applyAlignment="0" applyProtection="0"/>
    <xf numFmtId="0" fontId="40" fillId="54"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5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18" fillId="0" borderId="0" applyNumberFormat="0" applyFill="0" applyBorder="0" applyAlignment="0" applyProtection="0"/>
    <xf numFmtId="0" fontId="42" fillId="46" borderId="22" applyNumberFormat="0" applyAlignment="0" applyProtection="0"/>
    <xf numFmtId="0" fontId="43" fillId="57" borderId="23"/>
    <xf numFmtId="0" fontId="44" fillId="58" borderId="24">
      <alignment horizontal="right" vertical="top" wrapText="1"/>
    </xf>
    <xf numFmtId="0" fontId="45" fillId="46" borderId="22" applyNumberFormat="0" applyAlignment="0" applyProtection="0"/>
    <xf numFmtId="0" fontId="43" fillId="0" borderId="21"/>
    <xf numFmtId="0" fontId="46" fillId="0" borderId="25" applyNumberFormat="0" applyFill="0" applyAlignment="0" applyProtection="0"/>
    <xf numFmtId="0" fontId="47" fillId="59" borderId="26" applyNumberFormat="0" applyAlignment="0" applyProtection="0"/>
    <xf numFmtId="0" fontId="48" fillId="59" borderId="26" applyNumberFormat="0" applyAlignment="0" applyProtection="0"/>
    <xf numFmtId="0" fontId="49" fillId="50" borderId="0">
      <alignment horizontal="center"/>
    </xf>
    <xf numFmtId="0" fontId="50" fillId="50" borderId="0">
      <alignment horizontal="center" vertical="center"/>
    </xf>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18" fillId="60" borderId="0">
      <alignment horizontal="center" wrapText="1"/>
    </xf>
    <xf numFmtId="0" fontId="51" fillId="50" borderId="0">
      <alignment horizontal="center"/>
    </xf>
    <xf numFmtId="169" fontId="39" fillId="0" borderId="0" applyFont="0" applyFill="0" applyBorder="0" applyAlignment="0" applyProtection="0"/>
    <xf numFmtId="168" fontId="18" fillId="0" borderId="0" applyFont="0" applyFill="0" applyBorder="0" applyAlignment="0" applyProtection="0"/>
    <xf numFmtId="168" fontId="20" fillId="0" borderId="0" applyFont="0" applyFill="0" applyBorder="0" applyAlignment="0" applyProtection="0"/>
    <xf numFmtId="3" fontId="18" fillId="0" borderId="0" applyFont="0" applyFill="0" applyBorder="0" applyAlignment="0" applyProtection="0"/>
    <xf numFmtId="0" fontId="48" fillId="59" borderId="26" applyNumberFormat="0" applyAlignment="0" applyProtection="0"/>
    <xf numFmtId="170" fontId="18" fillId="0" borderId="0" applyFont="0" applyFill="0" applyBorder="0" applyAlignment="0" applyProtection="0"/>
    <xf numFmtId="0" fontId="52" fillId="51" borderId="23"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53" fillId="51" borderId="23">
      <protection locked="0"/>
    </xf>
    <xf numFmtId="0" fontId="18" fillId="51" borderId="21"/>
    <xf numFmtId="0" fontId="18" fillId="50" borderId="0"/>
    <xf numFmtId="173" fontId="18" fillId="0" borderId="0" applyFont="0" applyFill="0" applyBorder="0" applyAlignment="0" applyProtection="0"/>
    <xf numFmtId="0" fontId="54" fillId="0" borderId="0" applyNumberFormat="0" applyFill="0" applyBorder="0" applyAlignment="0" applyProtection="0"/>
    <xf numFmtId="2" fontId="18" fillId="0" borderId="0" applyFont="0" applyFill="0" applyBorder="0" applyAlignment="0" applyProtection="0"/>
    <xf numFmtId="0" fontId="55" fillId="50" borderId="21">
      <alignment horizontal="left"/>
    </xf>
    <xf numFmtId="0" fontId="38" fillId="50" borderId="0">
      <alignment horizontal="left"/>
    </xf>
    <xf numFmtId="0" fontId="56" fillId="0" borderId="25" applyNumberFormat="0" applyFill="0" applyAlignment="0" applyProtection="0"/>
    <xf numFmtId="0" fontId="57" fillId="35" borderId="0" applyNumberFormat="0" applyBorder="0" applyAlignment="0" applyProtection="0"/>
    <xf numFmtId="0" fontId="57" fillId="35" borderId="0" applyNumberFormat="0" applyBorder="0" applyAlignment="0" applyProtection="0"/>
    <xf numFmtId="0" fontId="44" fillId="61" borderId="0">
      <alignment horizontal="right" vertical="top" wrapText="1"/>
    </xf>
    <xf numFmtId="0" fontId="58" fillId="0" borderId="0" applyNumberFormat="0" applyFill="0" applyBorder="0" applyAlignment="0" applyProtection="0">
      <alignment vertical="top"/>
      <protection locked="0"/>
    </xf>
    <xf numFmtId="0" fontId="59" fillId="53" borderId="22" applyNumberFormat="0" applyAlignment="0" applyProtection="0"/>
    <xf numFmtId="0" fontId="59" fillId="53" borderId="22" applyNumberFormat="0" applyAlignment="0" applyProtection="0"/>
    <xf numFmtId="0" fontId="60" fillId="60" borderId="0">
      <alignment horizontal="center"/>
    </xf>
    <xf numFmtId="0" fontId="18" fillId="50" borderId="21">
      <alignment horizontal="centerContinuous" wrapText="1"/>
    </xf>
    <xf numFmtId="0" fontId="61" fillId="62" borderId="0">
      <alignment horizontal="center" wrapText="1"/>
    </xf>
    <xf numFmtId="169" fontId="39" fillId="0" borderId="0" applyFont="0" applyFill="0" applyBorder="0" applyAlignment="0" applyProtection="0"/>
    <xf numFmtId="0" fontId="62" fillId="0" borderId="11" applyNumberFormat="0" applyFill="0" applyAlignment="0" applyProtection="0"/>
    <xf numFmtId="0" fontId="63" fillId="0" borderId="27" applyNumberFormat="0" applyFill="0" applyAlignment="0" applyProtection="0"/>
    <xf numFmtId="0" fontId="64" fillId="0" borderId="12" applyNumberFormat="0" applyFill="0" applyAlignment="0" applyProtection="0"/>
    <xf numFmtId="0" fontId="64" fillId="0" borderId="0" applyNumberFormat="0" applyFill="0" applyBorder="0" applyAlignment="0" applyProtection="0"/>
    <xf numFmtId="0" fontId="43" fillId="50" borderId="28">
      <alignment wrapText="1"/>
    </xf>
    <xf numFmtId="0" fontId="43" fillId="50" borderId="15"/>
    <xf numFmtId="0" fontId="43" fillId="50" borderId="29"/>
    <xf numFmtId="0" fontId="43" fillId="50" borderId="30">
      <alignment horizontal="center" wrapText="1"/>
    </xf>
    <xf numFmtId="0" fontId="56" fillId="0" borderId="25"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65" fillId="63" borderId="0" applyNumberFormat="0" applyBorder="0" applyAlignment="0" applyProtection="0"/>
    <xf numFmtId="0" fontId="65" fillId="63" borderId="0" applyNumberFormat="0" applyBorder="0" applyAlignment="0" applyProtection="0"/>
    <xf numFmtId="0" fontId="66"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9" fillId="0" borderId="0"/>
    <xf numFmtId="0" fontId="20" fillId="0" borderId="0"/>
    <xf numFmtId="0" fontId="39" fillId="0" borderId="0"/>
    <xf numFmtId="0" fontId="39" fillId="0" borderId="0"/>
    <xf numFmtId="0" fontId="18" fillId="0" borderId="0"/>
    <xf numFmtId="0" fontId="39" fillId="0" borderId="0"/>
    <xf numFmtId="0" fontId="20" fillId="0" borderId="0"/>
    <xf numFmtId="0" fontId="39"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8" fillId="0" borderId="0"/>
    <xf numFmtId="0" fontId="20" fillId="64" borderId="31" applyNumberFormat="0" applyFont="0" applyAlignment="0" applyProtection="0"/>
    <xf numFmtId="0" fontId="20" fillId="64" borderId="31" applyNumberFormat="0" applyFont="0" applyAlignment="0" applyProtection="0"/>
    <xf numFmtId="0" fontId="39" fillId="64" borderId="31" applyNumberFormat="0" applyFont="0" applyAlignment="0" applyProtection="0"/>
    <xf numFmtId="0" fontId="67"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3" fillId="50" borderId="21"/>
    <xf numFmtId="0" fontId="50" fillId="50" borderId="0">
      <alignment horizontal="right"/>
    </xf>
    <xf numFmtId="0" fontId="68" fillId="62" borderId="0">
      <alignment horizontal="center"/>
    </xf>
    <xf numFmtId="0" fontId="69" fillId="61" borderId="21">
      <alignment horizontal="left" vertical="top" wrapText="1"/>
    </xf>
    <xf numFmtId="0" fontId="70" fillId="61" borderId="32">
      <alignment horizontal="left" vertical="top" wrapText="1"/>
    </xf>
    <xf numFmtId="0" fontId="69" fillId="61" borderId="33">
      <alignment horizontal="left" vertical="top" wrapText="1"/>
    </xf>
    <xf numFmtId="0" fontId="69" fillId="61" borderId="32">
      <alignment horizontal="left" vertical="top"/>
    </xf>
    <xf numFmtId="0" fontId="18" fillId="65" borderId="0" applyNumberFormat="0" applyFont="0" applyBorder="0" applyProtection="0">
      <alignment horizontal="left" vertical="center"/>
    </xf>
    <xf numFmtId="0" fontId="18" fillId="0" borderId="34" applyNumberFormat="0" applyFill="0" applyProtection="0">
      <alignment horizontal="left" vertical="center" wrapText="1" indent="1"/>
    </xf>
    <xf numFmtId="176" fontId="18" fillId="0" borderId="3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5" applyNumberFormat="0" applyFill="0" applyProtection="0">
      <alignment horizontal="left" vertical="center" wrapText="1"/>
    </xf>
    <xf numFmtId="0" fontId="18" fillId="0" borderId="35" applyNumberFormat="0" applyFill="0" applyProtection="0">
      <alignment horizontal="left" vertical="center" wrapText="1" indent="1"/>
    </xf>
    <xf numFmtId="176" fontId="18" fillId="0" borderId="3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71" fillId="0" borderId="0" applyNumberFormat="0" applyFill="0" applyBorder="0" applyProtection="0">
      <alignment horizontal="left" vertical="center" wrapText="1"/>
    </xf>
    <xf numFmtId="0" fontId="71" fillId="0" borderId="0" applyNumberFormat="0" applyFill="0" applyBorder="0" applyProtection="0">
      <alignment horizontal="left" vertical="center" wrapText="1"/>
    </xf>
    <xf numFmtId="0" fontId="72" fillId="0" borderId="0" applyNumberFormat="0" applyFill="0" applyBorder="0" applyProtection="0">
      <alignment vertical="center" wrapText="1"/>
    </xf>
    <xf numFmtId="0" fontId="18" fillId="0" borderId="36" applyNumberFormat="0" applyFont="0" applyFill="0" applyProtection="0">
      <alignment horizontal="center" vertical="center" wrapText="1"/>
    </xf>
    <xf numFmtId="0" fontId="71" fillId="0" borderId="36" applyNumberFormat="0" applyFill="0" applyProtection="0">
      <alignment horizontal="center" vertical="center" wrapText="1"/>
    </xf>
    <xf numFmtId="0" fontId="71" fillId="0" borderId="36" applyNumberFormat="0" applyFill="0" applyProtection="0">
      <alignment horizontal="center" vertical="center" wrapText="1"/>
    </xf>
    <xf numFmtId="0" fontId="18" fillId="0" borderId="34" applyNumberFormat="0" applyFill="0" applyProtection="0">
      <alignment horizontal="left" vertical="center" wrapText="1"/>
    </xf>
    <xf numFmtId="0" fontId="39" fillId="0" borderId="0"/>
    <xf numFmtId="0" fontId="73" fillId="0" borderId="0"/>
    <xf numFmtId="0" fontId="18" fillId="0" borderId="0"/>
    <xf numFmtId="0" fontId="18" fillId="0" borderId="0">
      <alignment horizontal="left" wrapText="1"/>
    </xf>
    <xf numFmtId="0" fontId="18" fillId="0" borderId="0">
      <alignment vertical="top"/>
    </xf>
    <xf numFmtId="0" fontId="74" fillId="0" borderId="37"/>
    <xf numFmtId="0" fontId="75" fillId="0" borderId="0"/>
    <xf numFmtId="0" fontId="76" fillId="0" borderId="0">
      <alignment horizontal="left" vertical="top"/>
    </xf>
    <xf numFmtId="0" fontId="49" fillId="50" borderId="0">
      <alignment horizontal="center"/>
    </xf>
    <xf numFmtId="0" fontId="77" fillId="0" borderId="0" applyNumberFormat="0" applyFill="0" applyBorder="0" applyAlignment="0" applyProtection="0"/>
    <xf numFmtId="0" fontId="78" fillId="0" borderId="0" applyNumberFormat="0" applyFill="0" applyBorder="0" applyAlignment="0" applyProtection="0"/>
    <xf numFmtId="0" fontId="79" fillId="0" borderId="0">
      <alignment vertical="top"/>
    </xf>
    <xf numFmtId="0" fontId="80" fillId="50" borderId="0"/>
    <xf numFmtId="0" fontId="81" fillId="0" borderId="0" applyNumberFormat="0" applyFill="0" applyBorder="0" applyAlignment="0" applyProtection="0"/>
    <xf numFmtId="0" fontId="82" fillId="0" borderId="11" applyNumberFormat="0" applyFill="0" applyAlignment="0" applyProtection="0"/>
    <xf numFmtId="0" fontId="83" fillId="0" borderId="27" applyNumberFormat="0" applyFill="0" applyAlignment="0" applyProtection="0"/>
    <xf numFmtId="0" fontId="84" fillId="0" borderId="12" applyNumberFormat="0" applyFill="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5" fillId="0" borderId="13" applyNumberFormat="0" applyFill="0" applyAlignment="0" applyProtection="0"/>
    <xf numFmtId="0" fontId="86" fillId="0" borderId="13" applyNumberFormat="0" applyFill="0" applyAlignment="0" applyProtection="0"/>
    <xf numFmtId="0" fontId="87" fillId="46" borderId="38" applyNumberFormat="0" applyAlignment="0" applyProtection="0"/>
    <xf numFmtId="0" fontId="88" fillId="34" borderId="0" applyNumberFormat="0" applyBorder="0" applyAlignment="0" applyProtection="0"/>
    <xf numFmtId="0" fontId="89" fillId="35" borderId="0" applyNumberFormat="0" applyBorder="0" applyAlignment="0" applyProtection="0"/>
    <xf numFmtId="0" fontId="54" fillId="0" borderId="0" applyNumberFormat="0" applyFill="0" applyBorder="0" applyAlignment="0" applyProtection="0"/>
    <xf numFmtId="0" fontId="90"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03" fillId="0" borderId="0" applyNumberFormat="0" applyFill="0" applyBorder="0" applyAlignment="0" applyProtection="0"/>
  </cellStyleXfs>
  <cellXfs count="176">
    <xf numFmtId="0" fontId="0" fillId="0" borderId="0" xfId="0"/>
    <xf numFmtId="0" fontId="0" fillId="0" borderId="0" xfId="0" applyAlignment="1">
      <alignment horizontal="center" textRotation="90" wrapText="1"/>
    </xf>
    <xf numFmtId="164" fontId="1" fillId="23" borderId="10" xfId="31" applyNumberFormat="1" applyBorder="1" applyAlignment="1">
      <alignment horizontal="center" vertical="center"/>
    </xf>
    <xf numFmtId="164" fontId="13" fillId="24" borderId="10" xfId="32" applyNumberFormat="1" applyFont="1" applyBorder="1" applyAlignment="1">
      <alignment horizontal="center" vertical="center"/>
    </xf>
    <xf numFmtId="164" fontId="1" fillId="11" borderId="10" xfId="19" applyNumberFormat="1" applyBorder="1" applyAlignment="1">
      <alignment horizontal="center" vertical="center"/>
    </xf>
    <xf numFmtId="164" fontId="13" fillId="21" borderId="0" xfId="29" applyNumberFormat="1" applyFont="1" applyAlignment="1">
      <alignment horizontal="center" vertical="center"/>
    </xf>
    <xf numFmtId="164" fontId="17" fillId="12" borderId="0" xfId="20" applyNumberFormat="1" applyBorder="1" applyAlignment="1">
      <alignment horizontal="center" vertical="center"/>
    </xf>
    <xf numFmtId="164"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4" fontId="26" fillId="49" borderId="17" xfId="0" applyNumberFormat="1" applyFont="1" applyFill="1" applyBorder="1" applyAlignment="1">
      <alignment horizontal="center" vertical="center"/>
    </xf>
    <xf numFmtId="164" fontId="26" fillId="49" borderId="18" xfId="0" applyNumberFormat="1" applyFont="1" applyFill="1" applyBorder="1" applyAlignment="1">
      <alignment horizontal="center" vertical="center"/>
    </xf>
    <xf numFmtId="164" fontId="1" fillId="27" borderId="10" xfId="35" applyNumberFormat="1" applyBorder="1" applyAlignment="1">
      <alignment horizontal="center" vertical="center"/>
    </xf>
    <xf numFmtId="164" fontId="17" fillId="25" borderId="14" xfId="33" applyNumberFormat="1" applyBorder="1" applyAlignment="1">
      <alignment horizontal="center" vertical="center"/>
    </xf>
    <xf numFmtId="164" fontId="13" fillId="9" borderId="10" xfId="17" applyNumberFormat="1" applyFont="1" applyBorder="1" applyAlignment="1">
      <alignment horizontal="center"/>
    </xf>
    <xf numFmtId="0" fontId="0" fillId="0" borderId="0" xfId="0"/>
    <xf numFmtId="0" fontId="91" fillId="0" borderId="0" xfId="286" applyAlignment="1" applyProtection="1"/>
    <xf numFmtId="0" fontId="17" fillId="48" borderId="0" xfId="0" applyFont="1" applyFill="1" applyBorder="1" applyAlignment="1">
      <alignment horizontal="right" wrapText="1"/>
    </xf>
    <xf numFmtId="0" fontId="96" fillId="47" borderId="0" xfId="34" applyFont="1" applyFill="1" applyBorder="1" applyAlignment="1">
      <alignment horizontal="center" vertical="center"/>
    </xf>
    <xf numFmtId="0" fontId="96" fillId="47" borderId="0" xfId="34" applyFont="1" applyFill="1" applyBorder="1" applyAlignment="1">
      <alignment horizontal="center" vertical="center" wrapText="1"/>
    </xf>
    <xf numFmtId="166" fontId="96" fillId="47" borderId="0" xfId="74" applyNumberFormat="1" applyFont="1" applyFill="1" applyBorder="1" applyAlignment="1">
      <alignment horizontal="center" vertical="center" wrapText="1"/>
    </xf>
    <xf numFmtId="0" fontId="96" fillId="47" borderId="0" xfId="34" applyFont="1" applyFill="1" applyBorder="1" applyAlignment="1">
      <alignment horizontal="center" vertical="center" textRotation="90" wrapText="1"/>
    </xf>
    <xf numFmtId="10" fontId="96" fillId="47" borderId="0" xfId="73" applyNumberFormat="1" applyFont="1" applyFill="1" applyBorder="1" applyAlignment="1">
      <alignment horizontal="center" vertical="center" wrapText="1"/>
    </xf>
    <xf numFmtId="9" fontId="96"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6"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9" xfId="19" applyFont="1" applyBorder="1" applyAlignment="1">
      <alignment horizontal="center" textRotation="90" wrapText="1"/>
    </xf>
    <xf numFmtId="0" fontId="0" fillId="11" borderId="40" xfId="19" applyFont="1" applyBorder="1" applyAlignment="1">
      <alignment horizontal="center" textRotation="90" wrapText="1"/>
    </xf>
    <xf numFmtId="0" fontId="13" fillId="12" borderId="40" xfId="20" applyFont="1" applyBorder="1" applyAlignment="1">
      <alignment horizontal="center" textRotation="90" wrapText="1"/>
    </xf>
    <xf numFmtId="0" fontId="13" fillId="9" borderId="40" xfId="17" applyFont="1" applyBorder="1" applyAlignment="1">
      <alignment horizontal="center" textRotation="90" wrapText="1"/>
    </xf>
    <xf numFmtId="3" fontId="1" fillId="26" borderId="10" xfId="34" applyNumberFormat="1" applyBorder="1" applyAlignment="1">
      <alignment horizontal="right" vertical="center"/>
    </xf>
    <xf numFmtId="164" fontId="17" fillId="25" borderId="0" xfId="33" applyNumberFormat="1" applyBorder="1" applyAlignment="1">
      <alignment horizontal="center" vertical="center"/>
    </xf>
    <xf numFmtId="0" fontId="96" fillId="47" borderId="0" xfId="0" applyFont="1" applyFill="1"/>
    <xf numFmtId="0" fontId="96" fillId="47" borderId="0" xfId="0" applyFont="1" applyFill="1" applyAlignment="1">
      <alignment horizontal="center" vertical="center"/>
    </xf>
    <xf numFmtId="9" fontId="96" fillId="47" borderId="0" xfId="73" applyFont="1" applyFill="1" applyAlignment="1">
      <alignment horizontal="center" vertical="center"/>
    </xf>
    <xf numFmtId="165" fontId="96"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67" fontId="1" fillId="26" borderId="10" xfId="73" applyNumberFormat="1" applyFill="1" applyBorder="1" applyAlignment="1">
      <alignment horizontal="right" vertical="center"/>
    </xf>
    <xf numFmtId="9" fontId="96" fillId="47" borderId="0" xfId="73" applyNumberFormat="1" applyFont="1" applyFill="1" applyAlignment="1">
      <alignment horizontal="center" vertical="center"/>
    </xf>
    <xf numFmtId="0" fontId="13" fillId="48" borderId="0" xfId="17" applyFont="1" applyFill="1" applyBorder="1"/>
    <xf numFmtId="164" fontId="17" fillId="29" borderId="14" xfId="37" applyNumberFormat="1" applyBorder="1" applyAlignment="1">
      <alignment horizontal="center" vertical="center"/>
    </xf>
    <xf numFmtId="0" fontId="1" fillId="27" borderId="40" xfId="35" applyBorder="1" applyAlignment="1">
      <alignment horizontal="center" textRotation="90" wrapText="1"/>
    </xf>
    <xf numFmtId="0" fontId="17" fillId="25" borderId="39" xfId="33" applyBorder="1" applyAlignment="1">
      <alignment horizontal="center" textRotation="90" wrapText="1"/>
    </xf>
    <xf numFmtId="0" fontId="0" fillId="26" borderId="40" xfId="34" applyFont="1" applyBorder="1" applyAlignment="1">
      <alignment horizontal="center" textRotation="90" wrapText="1"/>
    </xf>
    <xf numFmtId="0" fontId="0" fillId="27" borderId="40" xfId="35" applyFont="1" applyBorder="1" applyAlignment="1">
      <alignment horizontal="center" textRotation="90" wrapText="1"/>
    </xf>
    <xf numFmtId="0" fontId="1" fillId="26" borderId="40" xfId="34" applyBorder="1" applyAlignment="1">
      <alignment horizontal="center" textRotation="90" wrapText="1"/>
    </xf>
    <xf numFmtId="0" fontId="17" fillId="28" borderId="39" xfId="36" applyBorder="1" applyAlignment="1">
      <alignment horizontal="center" textRotation="90" wrapText="1"/>
    </xf>
    <xf numFmtId="164" fontId="17" fillId="28" borderId="14" xfId="36" applyNumberFormat="1" applyBorder="1" applyAlignment="1">
      <alignment horizontal="center" vertical="center"/>
    </xf>
    <xf numFmtId="0" fontId="17" fillId="29" borderId="39" xfId="37" applyBorder="1" applyAlignment="1">
      <alignment horizontal="center" textRotation="90" wrapText="1"/>
    </xf>
    <xf numFmtId="0" fontId="13" fillId="29" borderId="41" xfId="37" applyFont="1" applyBorder="1" applyAlignment="1">
      <alignment horizontal="center" textRotation="90" wrapText="1"/>
    </xf>
    <xf numFmtId="164" fontId="13" fillId="29" borderId="0" xfId="37" applyNumberFormat="1" applyFont="1" applyBorder="1" applyAlignment="1">
      <alignment horizontal="center" vertical="center"/>
    </xf>
    <xf numFmtId="0" fontId="17" fillId="25" borderId="41" xfId="33" applyBorder="1" applyAlignment="1">
      <alignment horizontal="center" textRotation="90" wrapText="1"/>
    </xf>
    <xf numFmtId="0" fontId="1" fillId="10" borderId="39" xfId="18" applyBorder="1" applyAlignment="1">
      <alignment horizontal="center" textRotation="90" wrapText="1"/>
    </xf>
    <xf numFmtId="0" fontId="1" fillId="10" borderId="40"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6" fillId="47" borderId="0" xfId="0" applyFont="1" applyFill="1" applyBorder="1"/>
    <xf numFmtId="164" fontId="97" fillId="47" borderId="0" xfId="31" applyNumberFormat="1" applyFont="1" applyFill="1" applyBorder="1" applyAlignment="1">
      <alignment horizontal="center" vertical="center" wrapText="1"/>
    </xf>
    <xf numFmtId="0" fontId="35" fillId="47" borderId="0" xfId="32" applyFont="1" applyFill="1" applyBorder="1" applyAlignment="1">
      <alignment horizontal="center" vertical="center" wrapText="1"/>
    </xf>
    <xf numFmtId="164" fontId="96" fillId="47" borderId="0" xfId="31" applyNumberFormat="1" applyFont="1" applyFill="1" applyBorder="1" applyAlignment="1">
      <alignment horizontal="center" vertical="center" wrapText="1"/>
    </xf>
    <xf numFmtId="0" fontId="96" fillId="47" borderId="0" xfId="31" applyFont="1" applyFill="1" applyBorder="1" applyAlignment="1">
      <alignment horizontal="center" vertical="center" wrapText="1"/>
    </xf>
    <xf numFmtId="1" fontId="96" fillId="47" borderId="0" xfId="31" applyNumberFormat="1" applyFont="1" applyFill="1" applyBorder="1" applyAlignment="1">
      <alignment horizontal="center" vertical="center" wrapText="1"/>
    </xf>
    <xf numFmtId="1" fontId="35" fillId="47" borderId="0" xfId="32" applyNumberFormat="1" applyFont="1" applyFill="1" applyBorder="1" applyAlignment="1">
      <alignment horizontal="center" vertical="center" wrapText="1"/>
    </xf>
    <xf numFmtId="0" fontId="0" fillId="23" borderId="40" xfId="31" applyFont="1" applyBorder="1" applyAlignment="1">
      <alignment horizontal="center" textRotation="90" wrapText="1"/>
    </xf>
    <xf numFmtId="0" fontId="13" fillId="24" borderId="40" xfId="32" applyFont="1" applyBorder="1" applyAlignment="1">
      <alignment horizontal="center" textRotation="90" wrapText="1"/>
    </xf>
    <xf numFmtId="0" fontId="13" fillId="21" borderId="41" xfId="29" applyFont="1" applyBorder="1" applyAlignment="1">
      <alignment horizontal="center" textRotation="90" wrapText="1"/>
    </xf>
    <xf numFmtId="2" fontId="95" fillId="0" borderId="0" xfId="0" applyNumberFormat="1" applyFont="1" applyAlignment="1">
      <alignment horizontal="right"/>
    </xf>
    <xf numFmtId="164" fontId="95" fillId="0" borderId="0" xfId="0" applyNumberFormat="1" applyFont="1" applyAlignment="1">
      <alignment horizontal="right"/>
    </xf>
    <xf numFmtId="1" fontId="95" fillId="0" borderId="0" xfId="0" applyNumberFormat="1" applyFont="1" applyAlignment="1">
      <alignment horizontal="right"/>
    </xf>
    <xf numFmtId="0" fontId="98" fillId="0" borderId="0" xfId="0" applyFont="1"/>
    <xf numFmtId="0" fontId="98" fillId="0" borderId="0" xfId="0" applyFont="1" applyAlignment="1">
      <alignment horizontal="center" vertical="center" wrapText="1"/>
    </xf>
    <xf numFmtId="0" fontId="96"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4" fontId="0" fillId="48" borderId="0" xfId="0" applyNumberFormat="1" applyFill="1"/>
    <xf numFmtId="0" fontId="0" fillId="48" borderId="0" xfId="0" applyFill="1" applyAlignment="1">
      <alignment horizontal="center" textRotation="90" wrapText="1"/>
    </xf>
    <xf numFmtId="0" fontId="36" fillId="48" borderId="0" xfId="0" applyFont="1" applyFill="1"/>
    <xf numFmtId="0" fontId="36" fillId="0" borderId="0" xfId="0" applyFont="1"/>
    <xf numFmtId="0" fontId="94" fillId="48" borderId="0" xfId="0" applyFont="1" applyFill="1" applyBorder="1" applyAlignment="1">
      <alignment vertical="center" wrapText="1"/>
    </xf>
    <xf numFmtId="0" fontId="93" fillId="48" borderId="0" xfId="0" applyFont="1" applyFill="1" applyBorder="1" applyAlignment="1">
      <alignment horizontal="center" vertical="center" wrapText="1"/>
    </xf>
    <xf numFmtId="0" fontId="101" fillId="0" borderId="0" xfId="286" applyFont="1" applyAlignment="1" applyProtection="1"/>
    <xf numFmtId="0" fontId="102" fillId="0" borderId="21" xfId="0" applyFont="1" applyFill="1" applyBorder="1" applyAlignment="1">
      <alignment vertical="top" wrapText="1"/>
    </xf>
    <xf numFmtId="0" fontId="102" fillId="48" borderId="0" xfId="0" applyFont="1" applyFill="1"/>
    <xf numFmtId="0" fontId="27" fillId="0" borderId="42" xfId="0" applyFont="1" applyFill="1" applyBorder="1" applyAlignment="1">
      <alignment horizontal="center"/>
    </xf>
    <xf numFmtId="0" fontId="102" fillId="66" borderId="21" xfId="0" applyFont="1" applyFill="1" applyBorder="1" applyAlignment="1">
      <alignment vertical="top" wrapText="1"/>
    </xf>
    <xf numFmtId="0" fontId="102" fillId="68" borderId="21" xfId="0" applyFont="1" applyFill="1" applyBorder="1" applyAlignment="1">
      <alignment vertical="top" wrapText="1"/>
    </xf>
    <xf numFmtId="0" fontId="102" fillId="67" borderId="21" xfId="0" applyFont="1" applyFill="1" applyBorder="1" applyAlignment="1">
      <alignment vertical="top" wrapText="1"/>
    </xf>
    <xf numFmtId="0" fontId="102" fillId="47" borderId="21" xfId="0" applyFont="1" applyFill="1" applyBorder="1" applyAlignment="1">
      <alignment vertical="top" wrapText="1"/>
    </xf>
    <xf numFmtId="0" fontId="101" fillId="0" borderId="0" xfId="286" quotePrefix="1" applyFont="1" applyAlignment="1" applyProtection="1"/>
    <xf numFmtId="0" fontId="98" fillId="0" borderId="0" xfId="0" applyFont="1" applyAlignment="1">
      <alignment vertical="center"/>
    </xf>
    <xf numFmtId="0" fontId="91" fillId="0" borderId="21" xfId="286" applyFill="1" applyBorder="1" applyAlignment="1" applyProtection="1">
      <alignment vertical="top" wrapText="1"/>
    </xf>
    <xf numFmtId="0" fontId="105" fillId="47" borderId="0" xfId="0" applyFont="1" applyFill="1" applyBorder="1" applyAlignment="1">
      <alignment horizontal="left" vertical="center" wrapText="1" indent="16"/>
    </xf>
    <xf numFmtId="0" fontId="106" fillId="47" borderId="0" xfId="0" applyFont="1" applyFill="1" applyBorder="1" applyAlignment="1">
      <alignment horizontal="right" wrapText="1"/>
    </xf>
    <xf numFmtId="0" fontId="95" fillId="48" borderId="0" xfId="0" applyFont="1" applyFill="1" applyBorder="1" applyAlignment="1">
      <alignment horizontal="left" wrapText="1" indent="1"/>
    </xf>
    <xf numFmtId="0" fontId="91" fillId="0" borderId="0" xfId="286"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9" fillId="48" borderId="21" xfId="0" applyFont="1" applyFill="1" applyBorder="1" applyAlignment="1">
      <alignment horizontal="left" wrapText="1" indent="1"/>
    </xf>
    <xf numFmtId="0" fontId="36" fillId="48" borderId="0" xfId="0" applyFont="1" applyFill="1" applyBorder="1" applyAlignment="1">
      <alignment horizontal="left" indent="1"/>
    </xf>
    <xf numFmtId="0" fontId="91" fillId="48" borderId="0" xfId="286" applyFill="1" applyAlignment="1" applyProtection="1">
      <alignment horizontal="left" indent="1"/>
    </xf>
    <xf numFmtId="0" fontId="92" fillId="48" borderId="0" xfId="0" applyFont="1" applyFill="1" applyBorder="1" applyAlignment="1">
      <alignment horizontal="left" indent="1"/>
    </xf>
    <xf numFmtId="0" fontId="92" fillId="48" borderId="0" xfId="0" applyFont="1" applyFill="1" applyBorder="1" applyAlignment="1">
      <alignment horizontal="left" wrapText="1" indent="1"/>
    </xf>
    <xf numFmtId="0" fontId="105" fillId="47" borderId="0" xfId="0" applyFont="1" applyFill="1" applyBorder="1" applyAlignment="1">
      <alignment horizontal="center" vertical="center" wrapText="1"/>
    </xf>
    <xf numFmtId="0" fontId="105" fillId="47" borderId="0" xfId="0" applyFont="1" applyFill="1" applyBorder="1" applyAlignment="1">
      <alignment vertical="center" wrapText="1"/>
    </xf>
    <xf numFmtId="0" fontId="104" fillId="48" borderId="20" xfId="3" applyFont="1" applyFill="1" applyBorder="1" applyAlignment="1">
      <alignment horizontal="center" textRotation="90" wrapText="1"/>
    </xf>
    <xf numFmtId="0" fontId="30" fillId="48" borderId="20" xfId="3" applyFont="1" applyFill="1" applyBorder="1" applyAlignment="1">
      <alignment horizontal="center" textRotation="90" wrapText="1"/>
    </xf>
    <xf numFmtId="0" fontId="29" fillId="48" borderId="20" xfId="2" applyFont="1" applyFill="1" applyBorder="1" applyAlignment="1">
      <alignment horizontal="center" textRotation="90" wrapText="1"/>
    </xf>
    <xf numFmtId="0" fontId="33" fillId="48" borderId="20" xfId="3" applyFont="1" applyFill="1" applyBorder="1" applyAlignment="1">
      <alignment horizontal="center" textRotation="90" wrapText="1"/>
    </xf>
    <xf numFmtId="0" fontId="37" fillId="48" borderId="20" xfId="3" applyFont="1" applyFill="1" applyBorder="1" applyAlignment="1">
      <alignment horizontal="center" textRotation="90" wrapText="1"/>
    </xf>
    <xf numFmtId="0" fontId="34" fillId="48" borderId="20" xfId="3" applyFont="1" applyFill="1" applyBorder="1" applyAlignment="1">
      <alignment horizontal="center" textRotation="90" wrapText="1"/>
    </xf>
    <xf numFmtId="0" fontId="32" fillId="48" borderId="20" xfId="2" applyFont="1" applyFill="1" applyBorder="1" applyAlignment="1">
      <alignment horizontal="center" textRotation="90" wrapText="1"/>
    </xf>
    <xf numFmtId="0" fontId="31" fillId="48" borderId="20" xfId="2" applyFont="1" applyFill="1" applyBorder="1" applyAlignment="1">
      <alignment horizontal="center" textRotation="90" wrapText="1"/>
    </xf>
    <xf numFmtId="0" fontId="107" fillId="48" borderId="0" xfId="3" applyFont="1" applyFill="1" applyBorder="1" applyAlignment="1">
      <alignment horizontal="left" indent="1"/>
    </xf>
    <xf numFmtId="0" fontId="107"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9" xfId="3" applyFont="1" applyFill="1" applyBorder="1" applyAlignment="1">
      <alignment horizontal="left" indent="1"/>
    </xf>
    <xf numFmtId="49" fontId="0" fillId="0" borderId="0" xfId="0" applyNumberFormat="1"/>
    <xf numFmtId="2" fontId="95" fillId="0" borderId="0" xfId="73" applyNumberFormat="1" applyFont="1" applyAlignment="1">
      <alignment horizontal="right"/>
    </xf>
    <xf numFmtId="2" fontId="96" fillId="47" borderId="0" xfId="73" applyNumberFormat="1" applyFont="1" applyFill="1" applyBorder="1" applyAlignment="1">
      <alignment horizontal="center" vertical="center" wrapText="1"/>
    </xf>
    <xf numFmtId="0" fontId="0" fillId="74" borderId="40"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40" xfId="34" applyNumberFormat="1" applyFont="1" applyBorder="1" applyAlignment="1">
      <alignment horizontal="center" textRotation="90"/>
    </xf>
    <xf numFmtId="3" fontId="0" fillId="26" borderId="40"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0" fontId="36" fillId="73" borderId="0" xfId="0" applyFont="1" applyFill="1" applyBorder="1" applyAlignment="1">
      <alignment horizontal="left" vertical="center" wrapText="1" indent="1"/>
    </xf>
    <xf numFmtId="1" fontId="96" fillId="47" borderId="0" xfId="74" applyNumberFormat="1" applyFont="1" applyFill="1" applyBorder="1" applyAlignment="1">
      <alignment horizontal="right" vertical="center" wrapText="1"/>
    </xf>
    <xf numFmtId="164" fontId="1" fillId="27" borderId="14" xfId="35" applyNumberFormat="1" applyBorder="1" applyAlignment="1">
      <alignment horizontal="center" vertical="center"/>
    </xf>
    <xf numFmtId="0" fontId="0" fillId="27" borderId="39" xfId="35" applyFont="1" applyBorder="1" applyAlignment="1">
      <alignment horizontal="center" textRotation="90" wrapText="1"/>
    </xf>
    <xf numFmtId="2" fontId="1" fillId="26" borderId="10" xfId="34" applyNumberFormat="1" applyBorder="1" applyAlignment="1">
      <alignment horizontal="right" vertical="center"/>
    </xf>
    <xf numFmtId="17" fontId="98" fillId="0" borderId="0" xfId="0" quotePrefix="1" applyNumberFormat="1" applyFont="1" applyAlignment="1">
      <alignment horizontal="center" vertical="center" wrapText="1"/>
    </xf>
    <xf numFmtId="0" fontId="0" fillId="10" borderId="40" xfId="18" applyFont="1" applyBorder="1" applyAlignment="1">
      <alignment horizontal="center" textRotation="90" wrapText="1"/>
    </xf>
    <xf numFmtId="0" fontId="89" fillId="0" borderId="21" xfId="280" applyFill="1" applyBorder="1" applyAlignment="1">
      <alignment vertical="top" wrapText="1"/>
    </xf>
    <xf numFmtId="0" fontId="37" fillId="48" borderId="20" xfId="4" applyFont="1" applyFill="1" applyBorder="1" applyAlignment="1">
      <alignment horizontal="center" textRotation="90" wrapText="1"/>
    </xf>
    <xf numFmtId="0" fontId="111" fillId="48" borderId="20" xfId="4" applyFont="1" applyFill="1" applyBorder="1" applyAlignment="1">
      <alignment horizontal="center" textRotation="90" wrapText="1"/>
    </xf>
    <xf numFmtId="0" fontId="112" fillId="48" borderId="20" xfId="2" applyFont="1" applyFill="1" applyBorder="1" applyAlignment="1">
      <alignment horizontal="center" textRotation="90" wrapText="1"/>
    </xf>
    <xf numFmtId="0" fontId="113" fillId="48" borderId="20" xfId="4" applyFont="1" applyFill="1" applyBorder="1" applyAlignment="1">
      <alignment horizontal="center" textRotation="90" wrapText="1"/>
    </xf>
    <xf numFmtId="0" fontId="102" fillId="73" borderId="21" xfId="0" applyFont="1" applyFill="1" applyBorder="1" applyAlignment="1">
      <alignment vertical="top" wrapText="1"/>
    </xf>
    <xf numFmtId="0" fontId="102" fillId="75" borderId="21" xfId="0" applyFont="1" applyFill="1" applyBorder="1" applyAlignment="1">
      <alignment vertical="top" wrapText="1"/>
    </xf>
    <xf numFmtId="0" fontId="0" fillId="73" borderId="0" xfId="0" applyFill="1" applyAlignment="1">
      <alignment horizontal="center" textRotation="90" wrapText="1"/>
    </xf>
    <xf numFmtId="0" fontId="114" fillId="0" borderId="0" xfId="0" applyFont="1" applyAlignment="1">
      <alignment horizontal="center" vertical="center" wrapText="1"/>
    </xf>
    <xf numFmtId="0" fontId="0" fillId="76" borderId="0" xfId="0" applyFill="1" applyAlignment="1">
      <alignment horizontal="center" textRotation="90" wrapText="1"/>
    </xf>
    <xf numFmtId="0" fontId="16" fillId="48" borderId="43" xfId="0" applyFont="1" applyFill="1" applyBorder="1"/>
    <xf numFmtId="0" fontId="27" fillId="48" borderId="44" xfId="0" applyFont="1" applyFill="1" applyBorder="1" applyAlignment="1">
      <alignment horizontal="left" indent="1"/>
    </xf>
    <xf numFmtId="0" fontId="27" fillId="48" borderId="45" xfId="0" applyFont="1" applyFill="1" applyBorder="1" applyAlignment="1">
      <alignment horizontal="left" indent="1"/>
    </xf>
    <xf numFmtId="164" fontId="26" fillId="49" borderId="46" xfId="0" applyNumberFormat="1" applyFont="1" applyFill="1" applyBorder="1" applyAlignment="1">
      <alignment horizontal="center" vertical="center"/>
    </xf>
    <xf numFmtId="164" fontId="26" fillId="49" borderId="47" xfId="0" applyNumberFormat="1" applyFont="1" applyFill="1" applyBorder="1" applyAlignment="1">
      <alignment horizontal="center" vertical="center"/>
    </xf>
    <xf numFmtId="0" fontId="16" fillId="48" borderId="48" xfId="0" applyFont="1" applyFill="1" applyBorder="1"/>
    <xf numFmtId="0" fontId="16" fillId="48" borderId="49" xfId="0" applyFont="1" applyFill="1" applyBorder="1"/>
    <xf numFmtId="0" fontId="27" fillId="48" borderId="50" xfId="0" applyFont="1" applyFill="1" applyBorder="1" applyAlignment="1">
      <alignment horizontal="left" indent="1"/>
    </xf>
    <xf numFmtId="0" fontId="27" fillId="48" borderId="51" xfId="0" applyFont="1" applyFill="1" applyBorder="1" applyAlignment="1">
      <alignment horizontal="left" indent="1"/>
    </xf>
    <xf numFmtId="164" fontId="26" fillId="49" borderId="52" xfId="0" applyNumberFormat="1" applyFont="1" applyFill="1" applyBorder="1" applyAlignment="1">
      <alignment horizontal="center" vertical="center"/>
    </xf>
    <xf numFmtId="164" fontId="26" fillId="49" borderId="53" xfId="0" applyNumberFormat="1" applyFont="1" applyFill="1" applyBorder="1" applyAlignment="1">
      <alignment horizontal="center" vertical="center"/>
    </xf>
    <xf numFmtId="164" fontId="26" fillId="49" borderId="54" xfId="0" applyNumberFormat="1" applyFont="1" applyFill="1" applyBorder="1" applyAlignment="1">
      <alignment horizontal="center" vertical="center"/>
    </xf>
    <xf numFmtId="164" fontId="26" fillId="49" borderId="55" xfId="0" applyNumberFormat="1" applyFont="1" applyFill="1" applyBorder="1" applyAlignment="1">
      <alignment horizontal="center" vertical="center"/>
    </xf>
    <xf numFmtId="164" fontId="26" fillId="49" borderId="56" xfId="0" applyNumberFormat="1" applyFont="1" applyFill="1" applyBorder="1" applyAlignment="1">
      <alignment horizontal="center" vertical="center"/>
    </xf>
    <xf numFmtId="164" fontId="38" fillId="49" borderId="16" xfId="0" applyNumberFormat="1" applyFont="1" applyFill="1" applyBorder="1" applyAlignment="1">
      <alignment horizontal="center" vertical="center"/>
    </xf>
    <xf numFmtId="164" fontId="38" fillId="49" borderId="57" xfId="0" applyNumberFormat="1" applyFont="1" applyFill="1" applyBorder="1" applyAlignment="1">
      <alignment horizontal="center" vertical="center"/>
    </xf>
    <xf numFmtId="164" fontId="38" fillId="49" borderId="50" xfId="0" applyNumberFormat="1" applyFont="1" applyFill="1" applyBorder="1" applyAlignment="1">
      <alignment horizontal="center" vertical="center"/>
    </xf>
    <xf numFmtId="0" fontId="108" fillId="47" borderId="29"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Border="1" applyAlignment="1">
      <alignment horizontal="center"/>
    </xf>
    <xf numFmtId="0" fontId="0" fillId="72"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0" fillId="69" borderId="29" xfId="0" applyFill="1" applyBorder="1" applyAlignment="1">
      <alignment horizontal="center"/>
    </xf>
  </cellXfs>
  <cellStyles count="288">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121">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4" tint="0.79998168889431442"/>
        </patternFill>
      </fill>
    </dxf>
    <dxf>
      <font>
        <b val="0"/>
        <i val="0"/>
      </font>
      <fill>
        <patternFill>
          <bgColor theme="4" tint="0.59996337778862885"/>
        </patternFill>
      </fill>
    </dxf>
    <dxf>
      <font>
        <b val="0"/>
        <i val="0"/>
      </font>
      <fill>
        <patternFill>
          <bgColor theme="4" tint="0.39994506668294322"/>
        </patternFill>
      </fill>
    </dxf>
    <dxf>
      <font>
        <b val="0"/>
        <i val="0"/>
        <color theme="0"/>
      </font>
      <fill>
        <patternFill>
          <bgColor theme="4"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8" tint="0.79998168889431442"/>
        </patternFill>
      </fill>
    </dxf>
    <dxf>
      <font>
        <b val="0"/>
        <i val="0"/>
      </font>
      <fill>
        <patternFill>
          <bgColor theme="8" tint="0.59996337778862885"/>
        </patternFill>
      </fill>
    </dxf>
    <dxf>
      <font>
        <b val="0"/>
        <i val="0"/>
      </font>
      <fill>
        <patternFill>
          <bgColor theme="8" tint="0.39994506668294322"/>
        </patternFill>
      </fill>
    </dxf>
    <dxf>
      <font>
        <b val="0"/>
        <i val="0"/>
        <color theme="0"/>
      </font>
      <fill>
        <patternFill>
          <bgColor theme="8" tint="-0.24994659260841701"/>
        </patternFill>
      </fill>
    </dxf>
    <dxf>
      <font>
        <b val="0"/>
        <i val="0"/>
      </font>
      <fill>
        <patternFill>
          <bgColor theme="6" tint="0.79998168889431442"/>
        </patternFill>
      </fill>
    </dxf>
    <dxf>
      <font>
        <b val="0"/>
        <i val="0"/>
      </font>
      <fill>
        <patternFill>
          <bgColor theme="6" tint="0.59996337778862885"/>
        </patternFill>
      </fill>
    </dxf>
    <dxf>
      <font>
        <b val="0"/>
        <i val="0"/>
      </font>
      <fill>
        <patternFill>
          <bgColor theme="6" tint="0.39994506668294322"/>
        </patternFill>
      </fill>
    </dxf>
    <dxf>
      <font>
        <b val="0"/>
        <i val="0"/>
        <color theme="0"/>
      </font>
      <fill>
        <patternFill>
          <bgColor theme="6" tint="-0.24994659260841701"/>
        </patternFill>
      </fill>
    </dxf>
    <dxf>
      <font>
        <b val="0"/>
        <i val="0"/>
      </font>
      <fill>
        <patternFill>
          <bgColor theme="6" tint="0.79998168889431442"/>
        </patternFill>
      </fill>
    </dxf>
    <dxf>
      <font>
        <b val="0"/>
        <i val="0"/>
      </font>
      <fill>
        <patternFill>
          <bgColor theme="6" tint="0.59996337778862885"/>
        </patternFill>
      </fill>
    </dxf>
    <dxf>
      <font>
        <b val="0"/>
        <i val="0"/>
      </font>
      <fill>
        <patternFill>
          <bgColor theme="6" tint="0.39994506668294322"/>
        </patternFill>
      </fill>
    </dxf>
    <dxf>
      <font>
        <b val="0"/>
        <i val="0"/>
        <color theme="0"/>
      </font>
      <fill>
        <patternFill>
          <bgColor theme="6" tint="-0.24994659260841701"/>
        </patternFill>
      </fill>
    </dxf>
    <dxf>
      <font>
        <b val="0"/>
        <i val="0"/>
      </font>
      <fill>
        <patternFill>
          <bgColor theme="6" tint="0.79998168889431442"/>
        </patternFill>
      </fill>
    </dxf>
    <dxf>
      <font>
        <b val="0"/>
        <i val="0"/>
      </font>
      <fill>
        <patternFill>
          <bgColor theme="6" tint="0.59996337778862885"/>
        </patternFill>
      </fill>
    </dxf>
    <dxf>
      <font>
        <b val="0"/>
        <i val="0"/>
      </font>
      <fill>
        <patternFill>
          <bgColor theme="6" tint="0.39994506668294322"/>
        </patternFill>
      </fill>
    </dxf>
    <dxf>
      <font>
        <b val="0"/>
        <i val="0"/>
        <color theme="0"/>
      </font>
      <fill>
        <patternFill>
          <bgColor theme="6" tint="-0.24994659260841701"/>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val="0"/>
        <i val="0"/>
      </font>
      <fill>
        <patternFill>
          <bgColor theme="6" tint="0.79998168889431442"/>
        </patternFill>
      </fill>
    </dxf>
    <dxf>
      <font>
        <b val="0"/>
        <i val="0"/>
      </font>
      <fill>
        <patternFill>
          <bgColor theme="6" tint="0.59996337778862885"/>
        </patternFill>
      </fill>
    </dxf>
    <dxf>
      <font>
        <b val="0"/>
        <i val="0"/>
      </font>
      <fill>
        <patternFill>
          <bgColor theme="6" tint="0.39994506668294322"/>
        </patternFill>
      </fill>
    </dxf>
    <dxf>
      <font>
        <b val="0"/>
        <i val="0"/>
        <color theme="0"/>
      </font>
      <fill>
        <patternFill>
          <bgColor theme="6" tint="-0.24994659260841701"/>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val="0"/>
        <i val="0"/>
      </font>
      <fill>
        <patternFill>
          <bgColor theme="6" tint="0.79998168889431442"/>
        </patternFill>
      </fill>
    </dxf>
    <dxf>
      <font>
        <b val="0"/>
        <i val="0"/>
      </font>
      <fill>
        <patternFill>
          <bgColor theme="6" tint="0.59996337778862885"/>
        </patternFill>
      </fill>
    </dxf>
    <dxf>
      <font>
        <b val="0"/>
        <i val="0"/>
      </font>
      <fill>
        <patternFill>
          <bgColor theme="6" tint="0.39994506668294322"/>
        </patternFill>
      </fill>
    </dxf>
    <dxf>
      <font>
        <b val="0"/>
        <i val="0"/>
        <color theme="0"/>
      </font>
      <fill>
        <patternFill>
          <bgColor theme="6" tint="-0.24994659260841701"/>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s>
  <tableStyles count="0" defaultTableStyle="TableStyleMedium2" defaultPivotStyle="PivotStyleLight16"/>
  <colors>
    <mruColors>
      <color rgb="FFFF6600"/>
      <color rgb="FF238B45"/>
      <color rgb="FFEFF3FF"/>
      <color rgb="FFBDD7E7"/>
      <color rgb="FF6BAED6"/>
      <color rgb="FF2171B5"/>
      <color rgb="FFEDF8E9"/>
      <color rgb="FFBAE4B3"/>
      <color rgb="FF74C476"/>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1288575</xdr:colOff>
      <xdr:row>2</xdr:row>
      <xdr:rowOff>33701</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8575" y="19050"/>
          <a:ext cx="1260000" cy="500426"/>
        </a:xfrm>
        <a:prstGeom prst="rect">
          <a:avLst/>
        </a:prstGeom>
      </xdr:spPr>
    </xdr:pic>
    <xdr:clientData/>
  </xdr:twoCellAnchor>
  <xdr:twoCellAnchor editAs="oneCell">
    <xdr:from>
      <xdr:col>0</xdr:col>
      <xdr:colOff>76200</xdr:colOff>
      <xdr:row>8</xdr:row>
      <xdr:rowOff>14755</xdr:rowOff>
    </xdr:from>
    <xdr:to>
      <xdr:col>1</xdr:col>
      <xdr:colOff>11989</xdr:colOff>
      <xdr:row>8</xdr:row>
      <xdr:rowOff>4552950</xdr:rowOff>
    </xdr:to>
    <xdr:pic>
      <xdr:nvPicPr>
        <xdr:cNvPr id="6" name="Picture 5"/>
        <xdr:cNvPicPr>
          <a:picLocks noChangeAspect="1"/>
        </xdr:cNvPicPr>
      </xdr:nvPicPr>
      <xdr:blipFill>
        <a:blip xmlns:r="http://schemas.openxmlformats.org/officeDocument/2006/relationships" r:embed="rId2"/>
        <a:stretch>
          <a:fillRect/>
        </a:stretch>
      </xdr:blipFill>
      <xdr:spPr>
        <a:xfrm>
          <a:off x="76200" y="2986555"/>
          <a:ext cx="6488989" cy="4538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1298100</xdr:colOff>
      <xdr:row>2</xdr:row>
      <xdr:rowOff>52751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38100" y="0"/>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66674</xdr:colOff>
      <xdr:row>1</xdr:row>
      <xdr:rowOff>114299</xdr:rowOff>
    </xdr:from>
    <xdr:to>
      <xdr:col>1</xdr:col>
      <xdr:colOff>1314957</xdr:colOff>
      <xdr:row>1</xdr:row>
      <xdr:rowOff>942974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4" y="314324"/>
          <a:ext cx="2086483"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161926</xdr:rowOff>
    </xdr:from>
    <xdr:to>
      <xdr:col>0</xdr:col>
      <xdr:colOff>2438400</xdr:colOff>
      <xdr:row>1</xdr:row>
      <xdr:rowOff>1084972</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14300" y="352426"/>
          <a:ext cx="2324100" cy="9230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104774</xdr:colOff>
      <xdr:row>1</xdr:row>
      <xdr:rowOff>171450</xdr:rowOff>
    </xdr:from>
    <xdr:to>
      <xdr:col>0</xdr:col>
      <xdr:colOff>2670913</xdr:colOff>
      <xdr:row>1</xdr:row>
      <xdr:rowOff>1190625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04774" y="361950"/>
          <a:ext cx="2566139" cy="1019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1</xdr:row>
      <xdr:rowOff>219075</xdr:rowOff>
    </xdr:from>
    <xdr:to>
      <xdr:col>0</xdr:col>
      <xdr:colOff>2833179</xdr:colOff>
      <xdr:row>1</xdr:row>
      <xdr:rowOff>1257300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9075" y="409575"/>
          <a:ext cx="2614104" cy="1038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57149</xdr:colOff>
      <xdr:row>1</xdr:row>
      <xdr:rowOff>171450</xdr:rowOff>
    </xdr:from>
    <xdr:to>
      <xdr:col>0</xdr:col>
      <xdr:colOff>2695236</xdr:colOff>
      <xdr:row>1</xdr:row>
      <xdr:rowOff>1219200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49" y="361950"/>
          <a:ext cx="2638087"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57149</xdr:colOff>
      <xdr:row>1</xdr:row>
      <xdr:rowOff>171450</xdr:rowOff>
    </xdr:from>
    <xdr:to>
      <xdr:col>0</xdr:col>
      <xdr:colOff>2695236</xdr:colOff>
      <xdr:row>1</xdr:row>
      <xdr:rowOff>1219200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49" y="361950"/>
          <a:ext cx="2638087" cy="1047750"/>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fts.unocha.org/pageloader.aspx;" TargetMode="External"/><Relationship Id="rId18" Type="http://schemas.openxmlformats.org/officeDocument/2006/relationships/hyperlink" Target="http://data.worldbank.org/indicator/IT.NET.USER.P2" TargetMode="External"/><Relationship Id="rId26" Type="http://schemas.openxmlformats.org/officeDocument/2006/relationships/hyperlink" Target="http://preview.grid.unep.ch/" TargetMode="External"/><Relationship Id="rId3" Type="http://schemas.openxmlformats.org/officeDocument/2006/relationships/hyperlink" Target="http://info.worldbank.org/governance/wgi/index.asp" TargetMode="External"/><Relationship Id="rId21" Type="http://schemas.openxmlformats.org/officeDocument/2006/relationships/hyperlink" Target="http://preview.grid.unep.ch/" TargetMode="External"/><Relationship Id="rId7" Type="http://schemas.openxmlformats.org/officeDocument/2006/relationships/hyperlink" Target="http://apps.who.int/ghodata" TargetMode="External"/><Relationship Id="rId12" Type="http://schemas.openxmlformats.org/officeDocument/2006/relationships/hyperlink" Target="http://www.hiik.de/en/konfliktbarometer/index.html" TargetMode="External"/><Relationship Id="rId17" Type="http://schemas.openxmlformats.org/officeDocument/2006/relationships/hyperlink" Target="http://data.worldbank.org/indicator/SH.STA.ACSN" TargetMode="External"/><Relationship Id="rId25" Type="http://schemas.openxmlformats.org/officeDocument/2006/relationships/hyperlink" Target="http://preview.grid.unep.ch/" TargetMode="External"/><Relationship Id="rId33" Type="http://schemas.openxmlformats.org/officeDocument/2006/relationships/queryTable" Target="../queryTables/queryTable1.xm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SH.H2O.SAFE.ZS" TargetMode="External"/><Relationship Id="rId20" Type="http://schemas.openxmlformats.org/officeDocument/2006/relationships/hyperlink" Target="http://data.worldbank.org/indicator/EG.ELC.ACCS.ZS" TargetMode="External"/><Relationship Id="rId29" Type="http://schemas.openxmlformats.org/officeDocument/2006/relationships/hyperlink" Target="http://data.worldbank.org/indicator/SP.POP.TOT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cpi.transparency.org/cpi2012/" TargetMode="External"/><Relationship Id="rId24" Type="http://schemas.openxmlformats.org/officeDocument/2006/relationships/hyperlink" Target="http://data.unhcr.org/SahelSituation/region.php" TargetMode="External"/><Relationship Id="rId32" Type="http://schemas.openxmlformats.org/officeDocument/2006/relationships/printerSettings" Target="../printerSettings/printerSettings8.bin"/><Relationship Id="rId5" Type="http://schemas.openxmlformats.org/officeDocument/2006/relationships/hyperlink" Target="http://apps.who.int/ghodata" TargetMode="External"/><Relationship Id="rId15" Type="http://schemas.openxmlformats.org/officeDocument/2006/relationships/hyperlink" Target="http://www.emdat.be/" TargetMode="External"/><Relationship Id="rId23" Type="http://schemas.openxmlformats.org/officeDocument/2006/relationships/hyperlink" Target="http://www.ornl.gov/sci/landscan/" TargetMode="External"/><Relationship Id="rId28" Type="http://schemas.openxmlformats.org/officeDocument/2006/relationships/hyperlink" Target="http://data.worldbank.org/indicator/SI.POV.GINI" TargetMode="External"/><Relationship Id="rId10" Type="http://schemas.openxmlformats.org/officeDocument/2006/relationships/hyperlink" Target="http://info.worldbank.org/governance/wgi/index.asp" TargetMode="External"/><Relationship Id="rId19" Type="http://schemas.openxmlformats.org/officeDocument/2006/relationships/hyperlink" Target="http://data.worldbank.org/indicator/IT.CEL.SETS.P2" TargetMode="External"/><Relationship Id="rId31" Type="http://schemas.openxmlformats.org/officeDocument/2006/relationships/hyperlink" Target="http://www.fao.org/giews/earthobservation/asis/index_1.jsp?lang=en" TargetMode="External"/><Relationship Id="rId4" Type="http://schemas.openxmlformats.org/officeDocument/2006/relationships/hyperlink" Target="http://stats.uis.unesco.org/unesco" TargetMode="External"/><Relationship Id="rId9" Type="http://schemas.openxmlformats.org/officeDocument/2006/relationships/hyperlink" Target="http://data.worldbank.org/indicator/DT.ODA.ODAT.GN.ZS" TargetMode="External"/><Relationship Id="rId14" Type="http://schemas.openxmlformats.org/officeDocument/2006/relationships/hyperlink" Target="http://preventionweb.net/applications/hfa/qbnhfa/" TargetMode="External"/><Relationship Id="rId22" Type="http://schemas.openxmlformats.org/officeDocument/2006/relationships/hyperlink" Target="http://apps.who.int/ghodata" TargetMode="External"/><Relationship Id="rId27" Type="http://schemas.openxmlformats.org/officeDocument/2006/relationships/hyperlink" Target="http://www.unicef.org/publications/index_pubs_statistics.html" TargetMode="External"/><Relationship Id="rId30" Type="http://schemas.openxmlformats.org/officeDocument/2006/relationships/hyperlink" Target="http://www.acleddata.com/" TargetMode="External"/><Relationship Id="rId8" Type="http://schemas.openxmlformats.org/officeDocument/2006/relationships/hyperlink" Target="http://preview.grid.unep.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activeCell="A2" sqref="A2"/>
    </sheetView>
  </sheetViews>
  <sheetFormatPr defaultRowHeight="15" x14ac:dyDescent="0.25"/>
  <cols>
    <col min="1" max="1" width="98.28515625" style="11" customWidth="1"/>
    <col min="2" max="16384" width="9.140625" style="11"/>
  </cols>
  <sheetData>
    <row r="1" spans="1:11" ht="23.25" x14ac:dyDescent="0.25">
      <c r="A1" s="100" t="s">
        <v>348</v>
      </c>
    </row>
    <row r="2" spans="1:11" x14ac:dyDescent="0.25">
      <c r="A2" s="101" t="s">
        <v>731</v>
      </c>
    </row>
    <row r="3" spans="1:11" ht="7.5" customHeight="1" x14ac:dyDescent="0.25">
      <c r="A3" s="19"/>
    </row>
    <row r="4" spans="1:11" ht="6.75" customHeight="1" x14ac:dyDescent="0.25">
      <c r="A4" s="102"/>
    </row>
    <row r="5" spans="1:11" x14ac:dyDescent="0.25">
      <c r="A5" s="103" t="s">
        <v>81</v>
      </c>
    </row>
    <row r="6" spans="1:11" ht="19.5" customHeight="1" x14ac:dyDescent="0.25">
      <c r="A6" s="104" t="s">
        <v>150</v>
      </c>
    </row>
    <row r="7" spans="1:11" ht="140.25" x14ac:dyDescent="0.25">
      <c r="A7" s="135" t="s">
        <v>152</v>
      </c>
    </row>
    <row r="8" spans="1:11" ht="6.75" customHeight="1" x14ac:dyDescent="0.25">
      <c r="A8" s="105"/>
    </row>
    <row r="9" spans="1:11" ht="359.25" customHeight="1" x14ac:dyDescent="0.25">
      <c r="A9" s="106"/>
      <c r="K9"/>
    </row>
    <row r="10" spans="1:11" s="85" customFormat="1" ht="38.25" x14ac:dyDescent="0.2">
      <c r="A10" s="107" t="s">
        <v>151</v>
      </c>
      <c r="K10" s="86"/>
    </row>
    <row r="11" spans="1:11" ht="24" customHeight="1" x14ac:dyDescent="0.25">
      <c r="A11" s="108" t="s">
        <v>82</v>
      </c>
    </row>
    <row r="12" spans="1:11" x14ac:dyDescent="0.25">
      <c r="A12" s="109" t="s">
        <v>646</v>
      </c>
    </row>
    <row r="13" spans="1:11" ht="9" customHeight="1" x14ac:dyDescent="0.25">
      <c r="A13" s="109"/>
    </row>
    <row r="14" spans="1:11" x14ac:dyDescent="0.25">
      <c r="A14" s="110" t="s">
        <v>341</v>
      </c>
    </row>
    <row r="15" spans="1:11" x14ac:dyDescent="0.25">
      <c r="A15" s="111"/>
    </row>
    <row r="16" spans="1:11" x14ac:dyDescent="0.25">
      <c r="A16" s="111"/>
    </row>
    <row r="17" spans="1:1" x14ac:dyDescent="0.25">
      <c r="A17" s="111"/>
    </row>
    <row r="18" spans="1:1" x14ac:dyDescent="0.25">
      <c r="A18" s="111"/>
    </row>
    <row r="19" spans="1:1" x14ac:dyDescent="0.25">
      <c r="A19" s="111"/>
    </row>
    <row r="20" spans="1:1" x14ac:dyDescent="0.25">
      <c r="A20" s="111"/>
    </row>
    <row r="21" spans="1:1" x14ac:dyDescent="0.25">
      <c r="A21" s="111"/>
    </row>
    <row r="22" spans="1:1" x14ac:dyDescent="0.25">
      <c r="A22" s="111"/>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70.42578125" bestFit="1" customWidth="1"/>
    <col min="2" max="2" width="21.85546875" bestFit="1" customWidth="1"/>
  </cols>
  <sheetData>
    <row r="1" spans="1:2" ht="23.25" x14ac:dyDescent="0.25">
      <c r="A1" s="112" t="s">
        <v>115</v>
      </c>
      <c r="B1" s="169" t="s">
        <v>84</v>
      </c>
    </row>
    <row r="2" spans="1:2" s="17" customFormat="1" ht="12" customHeight="1" x14ac:dyDescent="0.25">
      <c r="A2" s="113"/>
      <c r="B2" s="169"/>
    </row>
    <row r="3" spans="1:2" s="17" customFormat="1" ht="14.25" customHeight="1" x14ac:dyDescent="0.25">
      <c r="A3" s="87"/>
      <c r="B3" s="88"/>
    </row>
    <row r="4" spans="1:2" x14ac:dyDescent="0.25">
      <c r="A4" s="18" t="s">
        <v>83</v>
      </c>
      <c r="B4" s="17"/>
    </row>
    <row r="5" spans="1:2" ht="18.75" customHeight="1" x14ac:dyDescent="0.25">
      <c r="A5" t="s">
        <v>85</v>
      </c>
      <c r="B5" s="89" t="s">
        <v>645</v>
      </c>
    </row>
    <row r="6" spans="1:2" ht="18.75" customHeight="1" x14ac:dyDescent="0.25">
      <c r="A6" t="s">
        <v>118</v>
      </c>
      <c r="B6" s="89" t="s">
        <v>117</v>
      </c>
    </row>
    <row r="7" spans="1:2" ht="18.75" customHeight="1" x14ac:dyDescent="0.25">
      <c r="A7" s="17" t="s">
        <v>86</v>
      </c>
      <c r="B7" s="89" t="s">
        <v>35</v>
      </c>
    </row>
    <row r="8" spans="1:2" ht="18.75" customHeight="1" x14ac:dyDescent="0.25">
      <c r="A8" s="17" t="s">
        <v>87</v>
      </c>
      <c r="B8" s="89" t="s">
        <v>119</v>
      </c>
    </row>
    <row r="9" spans="1:2" s="17" customFormat="1" ht="18.75" customHeight="1" x14ac:dyDescent="0.25">
      <c r="A9" s="17" t="s">
        <v>336</v>
      </c>
      <c r="B9" s="97" t="s">
        <v>336</v>
      </c>
    </row>
    <row r="10" spans="1:2" ht="18.75" customHeight="1" x14ac:dyDescent="0.25">
      <c r="A10" t="s">
        <v>337</v>
      </c>
      <c r="B10" s="89" t="s">
        <v>337</v>
      </c>
    </row>
    <row r="11" spans="1:2" ht="18.75" customHeight="1" x14ac:dyDescent="0.25">
      <c r="A11" t="s">
        <v>338</v>
      </c>
      <c r="B11" s="89" t="s">
        <v>338</v>
      </c>
    </row>
  </sheetData>
  <mergeCells count="1">
    <mergeCell ref="B1:B2"/>
  </mergeCells>
  <hyperlinks>
    <hyperlink ref="A4" location="Home!A1" display="(home)"/>
    <hyperlink ref="B5" location="'InfoRM 2014 (a-z)'!A1" display="InfoRM 2014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5"/>
  <sheetViews>
    <sheetView showGridLines="0" zoomScale="90" zoomScaleNormal="90" workbookViewId="0">
      <pane xSplit="4" ySplit="3" topLeftCell="E4" activePane="bottomRight" state="frozen"/>
      <selection pane="topRight" activeCell="E1" sqref="E1"/>
      <selection pane="bottomLeft" activeCell="A4" sqref="A4"/>
      <selection pane="bottomRight" activeCell="F13" sqref="F13"/>
    </sheetView>
  </sheetViews>
  <sheetFormatPr defaultRowHeight="15" x14ac:dyDescent="0.25"/>
  <cols>
    <col min="1" max="1" width="12.5703125" style="11" bestFit="1" customWidth="1"/>
    <col min="2" max="2" width="21.140625" style="11" customWidth="1"/>
    <col min="3" max="3" width="8.5703125" style="11" customWidth="1"/>
    <col min="4" max="4" width="8.85546875" style="11" customWidth="1"/>
    <col min="5" max="35" width="7.7109375" style="11" customWidth="1"/>
    <col min="36" max="16384" width="9.140625" style="11"/>
  </cols>
  <sheetData>
    <row r="1" spans="1:35" ht="15.75" customHeight="1" x14ac:dyDescent="0.3">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row>
    <row r="2" spans="1:35" s="9" customFormat="1" ht="114" customHeight="1" thickBot="1" x14ac:dyDescent="0.35">
      <c r="A2" s="126" t="s">
        <v>32</v>
      </c>
      <c r="B2" s="126" t="s">
        <v>350</v>
      </c>
      <c r="C2" s="126" t="s">
        <v>18</v>
      </c>
      <c r="D2" s="126" t="s">
        <v>609</v>
      </c>
      <c r="E2" s="114" t="s">
        <v>647</v>
      </c>
      <c r="F2" s="114" t="s">
        <v>106</v>
      </c>
      <c r="G2" s="114" t="s">
        <v>700</v>
      </c>
      <c r="H2" s="114" t="s">
        <v>617</v>
      </c>
      <c r="I2" s="115" t="s">
        <v>26</v>
      </c>
      <c r="J2" s="114" t="s">
        <v>618</v>
      </c>
      <c r="K2" s="114" t="s">
        <v>109</v>
      </c>
      <c r="L2" s="115" t="s">
        <v>27</v>
      </c>
      <c r="M2" s="116" t="s">
        <v>30</v>
      </c>
      <c r="N2" s="143" t="s">
        <v>73</v>
      </c>
      <c r="O2" s="143" t="s">
        <v>49</v>
      </c>
      <c r="P2" s="143" t="s">
        <v>70</v>
      </c>
      <c r="Q2" s="117" t="s">
        <v>147</v>
      </c>
      <c r="R2" s="143" t="s">
        <v>48</v>
      </c>
      <c r="S2" s="144" t="s">
        <v>114</v>
      </c>
      <c r="T2" s="144" t="s">
        <v>57</v>
      </c>
      <c r="U2" s="144" t="s">
        <v>627</v>
      </c>
      <c r="V2" s="144" t="s">
        <v>58</v>
      </c>
      <c r="W2" s="144" t="s">
        <v>59</v>
      </c>
      <c r="X2" s="118" t="s">
        <v>71</v>
      </c>
      <c r="Y2" s="117" t="s">
        <v>60</v>
      </c>
      <c r="Z2" s="145" t="s">
        <v>31</v>
      </c>
      <c r="AA2" s="146" t="s">
        <v>61</v>
      </c>
      <c r="AB2" s="146" t="s">
        <v>62</v>
      </c>
      <c r="AC2" s="119" t="s">
        <v>28</v>
      </c>
      <c r="AD2" s="146" t="s">
        <v>33</v>
      </c>
      <c r="AE2" s="146" t="s">
        <v>63</v>
      </c>
      <c r="AF2" s="146" t="s">
        <v>64</v>
      </c>
      <c r="AG2" s="119" t="s">
        <v>29</v>
      </c>
      <c r="AH2" s="120" t="s">
        <v>347</v>
      </c>
      <c r="AI2" s="121" t="s">
        <v>65</v>
      </c>
    </row>
    <row r="3" spans="1:35" s="124" customFormat="1" ht="15" customHeight="1" thickTop="1" thickBot="1" x14ac:dyDescent="0.3">
      <c r="A3" s="122" t="s">
        <v>345</v>
      </c>
      <c r="B3" s="122" t="s">
        <v>345</v>
      </c>
      <c r="C3" s="122" t="s">
        <v>345</v>
      </c>
      <c r="D3" s="122"/>
      <c r="E3" s="123" t="s">
        <v>346</v>
      </c>
      <c r="F3" s="123" t="s">
        <v>346</v>
      </c>
      <c r="G3" s="123" t="s">
        <v>346</v>
      </c>
      <c r="H3" s="123" t="s">
        <v>346</v>
      </c>
      <c r="I3" s="123" t="s">
        <v>346</v>
      </c>
      <c r="J3" s="123" t="s">
        <v>346</v>
      </c>
      <c r="K3" s="123" t="s">
        <v>346</v>
      </c>
      <c r="L3" s="123" t="s">
        <v>346</v>
      </c>
      <c r="M3" s="123" t="s">
        <v>346</v>
      </c>
      <c r="N3" s="123" t="s">
        <v>346</v>
      </c>
      <c r="O3" s="123" t="s">
        <v>346</v>
      </c>
      <c r="P3" s="123" t="s">
        <v>346</v>
      </c>
      <c r="Q3" s="123" t="s">
        <v>346</v>
      </c>
      <c r="R3" s="123" t="s">
        <v>346</v>
      </c>
      <c r="S3" s="123" t="s">
        <v>346</v>
      </c>
      <c r="T3" s="123" t="s">
        <v>346</v>
      </c>
      <c r="U3" s="123" t="s">
        <v>346</v>
      </c>
      <c r="V3" s="123" t="s">
        <v>346</v>
      </c>
      <c r="W3" s="123" t="s">
        <v>346</v>
      </c>
      <c r="X3" s="123" t="s">
        <v>346</v>
      </c>
      <c r="Y3" s="123" t="s">
        <v>346</v>
      </c>
      <c r="Z3" s="123" t="s">
        <v>346</v>
      </c>
      <c r="AA3" s="123" t="s">
        <v>346</v>
      </c>
      <c r="AB3" s="123" t="s">
        <v>346</v>
      </c>
      <c r="AC3" s="123" t="s">
        <v>346</v>
      </c>
      <c r="AD3" s="123" t="s">
        <v>346</v>
      </c>
      <c r="AE3" s="123" t="s">
        <v>346</v>
      </c>
      <c r="AF3" s="123" t="s">
        <v>346</v>
      </c>
      <c r="AG3" s="123" t="s">
        <v>346</v>
      </c>
      <c r="AH3" s="123" t="s">
        <v>346</v>
      </c>
      <c r="AI3" s="123" t="s">
        <v>346</v>
      </c>
    </row>
    <row r="4" spans="1:35" x14ac:dyDescent="0.25">
      <c r="A4" s="152" t="s">
        <v>1</v>
      </c>
      <c r="B4" s="153" t="s">
        <v>351</v>
      </c>
      <c r="C4" s="153" t="s">
        <v>0</v>
      </c>
      <c r="D4" s="154" t="s">
        <v>608</v>
      </c>
      <c r="E4" s="155">
        <f>'Hazard &amp; Exposure'!N3</f>
        <v>3.0625</v>
      </c>
      <c r="F4" s="155">
        <f>'Hazard &amp; Exposure'!O3</f>
        <v>2.5348486146661968</v>
      </c>
      <c r="G4" s="155">
        <f>'Hazard &amp; Exposure'!P3</f>
        <v>9.4652700173662936</v>
      </c>
      <c r="H4" s="155">
        <f>'Hazard &amp; Exposure'!Q3</f>
        <v>8.3333333333333339</v>
      </c>
      <c r="I4" s="155">
        <f>'Hazard &amp; Exposure'!R3</f>
        <v>6.8963195436758102</v>
      </c>
      <c r="J4" s="155" t="str">
        <f>'Hazard &amp; Exposure'!U3</f>
        <v>x</v>
      </c>
      <c r="K4" s="155">
        <f>'Hazard &amp; Exposure'!W3</f>
        <v>3.2527260780334473</v>
      </c>
      <c r="L4" s="156">
        <f>'Hazard &amp; Exposure'!X3</f>
        <v>3.2527260780334473</v>
      </c>
      <c r="M4" s="156">
        <f t="shared" ref="M4:M35" si="0">(10-GEOMEAN(((10-I4)/10*9+1),((10-L4)/10*9+1)))/9*10</f>
        <v>5.3559868751735831</v>
      </c>
      <c r="N4" s="156">
        <f>Vulnerability!F3</f>
        <v>9.5907522790725555</v>
      </c>
      <c r="O4" s="156">
        <f>Vulnerability!I3</f>
        <v>5.2089451241576725</v>
      </c>
      <c r="P4" s="156">
        <f>Vulnerability!P3</f>
        <v>3.3946139815986278</v>
      </c>
      <c r="Q4" s="156">
        <f t="shared" ref="Q4:Q35" si="1">AVERAGE(N4,N4,O4,P4)</f>
        <v>6.9462659159753528</v>
      </c>
      <c r="R4" s="156">
        <f>Vulnerability!V3</f>
        <v>0</v>
      </c>
      <c r="S4" s="156">
        <f>Vulnerability!AD3</f>
        <v>3.1613373517658183</v>
      </c>
      <c r="T4" s="156">
        <f>Vulnerability!AG3</f>
        <v>6.494019890989092</v>
      </c>
      <c r="U4" s="156">
        <f>Vulnerability!AJ3</f>
        <v>4.7239093973392379</v>
      </c>
      <c r="V4" s="156">
        <f>Vulnerability!AM3</f>
        <v>3.8642154439221699E-2</v>
      </c>
      <c r="W4" s="156">
        <f>Vulnerability!AO3</f>
        <v>4.2105263157894735</v>
      </c>
      <c r="X4" s="156">
        <f t="shared" ref="X4:X35" si="2">IF(W4="x",(10-GEOMEAN(((10-S4)/10*9+1),((10-T4)/10*9+1),((10-U4)/10*9+1),((10-V4)/10*9+1)))/9*10,(10-GEOMEAN(((10-S4)/10*9+1),((10-T4)/10*9+1),((10-V4)/10*9+1),((10-W4)/10*9+1),((10-U4)/10*9+1)))/9*10)</f>
        <v>4.0213297087396134</v>
      </c>
      <c r="Y4" s="156">
        <f t="shared" ref="Y4:Y35" si="3">(10-GEOMEAN(((10-R4)/10*9+1),((10-X4)/10*9+1)))/9*10</f>
        <v>2.2355633018072347</v>
      </c>
      <c r="Z4" s="156">
        <f t="shared" ref="Z4:Z35" si="4">(10-GEOMEAN(((10-Q4)/10*9+1),((10-Y4)/10*9+1)))/9*10</f>
        <v>5.0312029993238161</v>
      </c>
      <c r="AA4" s="156">
        <f>'Lack of Coping Capacity'!G3</f>
        <v>5.3086426879621742</v>
      </c>
      <c r="AB4" s="156">
        <f>'Lack of Coping Capacity'!J3</f>
        <v>6.2172465682029721</v>
      </c>
      <c r="AC4" s="156">
        <f t="shared" ref="AC4:AC35" si="5">AVERAGE(AA4:AB4)</f>
        <v>5.7629446280825736</v>
      </c>
      <c r="AD4" s="156">
        <f>'Lack of Coping Capacity'!P3</f>
        <v>8.7381117570631623</v>
      </c>
      <c r="AE4" s="156">
        <f>'Lack of Coping Capacity'!S3</f>
        <v>6.5555555555555554</v>
      </c>
      <c r="AF4" s="156">
        <f>'Lack of Coping Capacity'!X3</f>
        <v>6.0245105388961324</v>
      </c>
      <c r="AG4" s="156">
        <f t="shared" ref="AG4:AG35" si="6">AVERAGE(AD4:AF4)</f>
        <v>7.1060592838382837</v>
      </c>
      <c r="AH4" s="163">
        <f t="shared" ref="AH4:AH35" si="7">(10-GEOMEAN(((10-AC4)/10*9+1),((10-AG4)/10*9+1)))/9*10</f>
        <v>6.4829706697013281</v>
      </c>
      <c r="AI4" s="166">
        <f t="shared" ref="AI4:AI35" si="8">M4^(1/3)*Z4^(1/3)*AH4^(1/3)</f>
        <v>5.5902144332012709</v>
      </c>
    </row>
    <row r="5" spans="1:35" x14ac:dyDescent="0.25">
      <c r="A5" s="157" t="s">
        <v>1</v>
      </c>
      <c r="B5" s="125" t="s">
        <v>352</v>
      </c>
      <c r="C5" s="125" t="s">
        <v>0</v>
      </c>
      <c r="D5" s="104" t="s">
        <v>478</v>
      </c>
      <c r="E5" s="12">
        <f>'Hazard &amp; Exposure'!N4</f>
        <v>1.5625</v>
      </c>
      <c r="F5" s="12">
        <f>'Hazard &amp; Exposure'!O4</f>
        <v>2.4495657496844427</v>
      </c>
      <c r="G5" s="12">
        <f>'Hazard &amp; Exposure'!P4</f>
        <v>2.6969545520878615</v>
      </c>
      <c r="H5" s="12">
        <f>'Hazard &amp; Exposure'!Q4</f>
        <v>7.291666666666667</v>
      </c>
      <c r="I5" s="12">
        <f>'Hazard &amp; Exposure'!R4</f>
        <v>3.930910241064232</v>
      </c>
      <c r="J5" s="12">
        <f>'Hazard &amp; Exposure'!U4</f>
        <v>4</v>
      </c>
      <c r="K5" s="12">
        <f>'Hazard &amp; Exposure'!W4</f>
        <v>3.2527260780334473</v>
      </c>
      <c r="L5" s="13">
        <f>'Hazard &amp; Exposure'!X4</f>
        <v>3.4667992115020754</v>
      </c>
      <c r="M5" s="13">
        <f t="shared" si="0"/>
        <v>3.7024880978594243</v>
      </c>
      <c r="N5" s="13">
        <f>Vulnerability!F4</f>
        <v>9.27822760348805</v>
      </c>
      <c r="O5" s="13">
        <f>Vulnerability!I4</f>
        <v>5.2089451241576725</v>
      </c>
      <c r="P5" s="13">
        <f>Vulnerability!P4</f>
        <v>3.3944206052891945</v>
      </c>
      <c r="Q5" s="13">
        <f t="shared" si="1"/>
        <v>6.7899552341057419</v>
      </c>
      <c r="R5" s="13">
        <f>Vulnerability!V4</f>
        <v>0</v>
      </c>
      <c r="S5" s="13">
        <f>Vulnerability!AD4</f>
        <v>2.6363636363636358</v>
      </c>
      <c r="T5" s="13">
        <f>Vulnerability!AG4</f>
        <v>6.0496153317187087</v>
      </c>
      <c r="U5" s="13">
        <f>Vulnerability!AJ4</f>
        <v>2.9561308291681399</v>
      </c>
      <c r="V5" s="13">
        <f>Vulnerability!AM4</f>
        <v>0</v>
      </c>
      <c r="W5" s="13">
        <f>Vulnerability!AO4</f>
        <v>1.5789473684210531</v>
      </c>
      <c r="X5" s="13">
        <f t="shared" si="2"/>
        <v>2.9122126295762452</v>
      </c>
      <c r="Y5" s="13">
        <f t="shared" si="3"/>
        <v>1.5665382020148597</v>
      </c>
      <c r="Z5" s="13">
        <f t="shared" si="4"/>
        <v>4.6889940676707234</v>
      </c>
      <c r="AA5" s="13">
        <f>'Lack of Coping Capacity'!G4</f>
        <v>5.3086426879621742</v>
      </c>
      <c r="AB5" s="13">
        <f>'Lack of Coping Capacity'!J4</f>
        <v>6.2172465682029721</v>
      </c>
      <c r="AC5" s="13">
        <f t="shared" si="5"/>
        <v>5.7629446280825736</v>
      </c>
      <c r="AD5" s="13">
        <f>'Lack of Coping Capacity'!P4</f>
        <v>8.7381117570631623</v>
      </c>
      <c r="AE5" s="13">
        <f>'Lack of Coping Capacity'!S4</f>
        <v>6.5555555555555554</v>
      </c>
      <c r="AF5" s="13">
        <f>'Lack of Coping Capacity'!X4</f>
        <v>6.0245105388961324</v>
      </c>
      <c r="AG5" s="13">
        <f t="shared" si="6"/>
        <v>7.1060592838382837</v>
      </c>
      <c r="AH5" s="164">
        <f t="shared" si="7"/>
        <v>6.4829706697013281</v>
      </c>
      <c r="AI5" s="166">
        <f t="shared" si="8"/>
        <v>4.8281690791512153</v>
      </c>
    </row>
    <row r="6" spans="1:35" x14ac:dyDescent="0.25">
      <c r="A6" s="157" t="s">
        <v>1</v>
      </c>
      <c r="B6" s="125" t="s">
        <v>353</v>
      </c>
      <c r="C6" s="125" t="s">
        <v>0</v>
      </c>
      <c r="D6" s="104" t="s">
        <v>479</v>
      </c>
      <c r="E6" s="12">
        <f>'Hazard &amp; Exposure'!N5</f>
        <v>2.25</v>
      </c>
      <c r="F6" s="12">
        <f>'Hazard &amp; Exposure'!O5</f>
        <v>1.9550344668977182</v>
      </c>
      <c r="G6" s="12">
        <f>'Hazard &amp; Exposure'!P5</f>
        <v>1.4068036737198355</v>
      </c>
      <c r="H6" s="12">
        <f>'Hazard &amp; Exposure'!Q5</f>
        <v>7.291666666666667</v>
      </c>
      <c r="I6" s="12">
        <f>'Hazard &amp; Exposure'!R5</f>
        <v>3.7058464188487723</v>
      </c>
      <c r="J6" s="12" t="str">
        <f>'Hazard &amp; Exposure'!U5</f>
        <v>x</v>
      </c>
      <c r="K6" s="12">
        <f>'Hazard &amp; Exposure'!W5</f>
        <v>5.7527260780334473</v>
      </c>
      <c r="L6" s="13">
        <f>'Hazard &amp; Exposure'!X5</f>
        <v>5.7527260780334473</v>
      </c>
      <c r="M6" s="13">
        <f t="shared" si="0"/>
        <v>4.8118842146581029</v>
      </c>
      <c r="N6" s="13">
        <f>Vulnerability!F5</f>
        <v>4.2140447102221348</v>
      </c>
      <c r="O6" s="13">
        <f>Vulnerability!I5</f>
        <v>5.2089451241576725</v>
      </c>
      <c r="P6" s="13">
        <f>Vulnerability!P5</f>
        <v>3.3938593675945228</v>
      </c>
      <c r="Q6" s="13">
        <f t="shared" si="1"/>
        <v>4.2577234780491162</v>
      </c>
      <c r="R6" s="13">
        <f>Vulnerability!V5</f>
        <v>1.1865412909995501</v>
      </c>
      <c r="S6" s="13">
        <f>Vulnerability!AD5</f>
        <v>3.6466160883603296</v>
      </c>
      <c r="T6" s="13">
        <f>Vulnerability!AG5</f>
        <v>5.6273529970281135</v>
      </c>
      <c r="U6" s="13">
        <f>Vulnerability!AJ5</f>
        <v>4.0024415991502984</v>
      </c>
      <c r="V6" s="13">
        <f>Vulnerability!AM5</f>
        <v>3.8642154439221699E-2</v>
      </c>
      <c r="W6" s="13">
        <f>Vulnerability!AO5</f>
        <v>1.5789473684210531</v>
      </c>
      <c r="X6" s="13">
        <f t="shared" si="2"/>
        <v>3.2141390333477027</v>
      </c>
      <c r="Y6" s="13">
        <f t="shared" si="3"/>
        <v>2.2581991182561949</v>
      </c>
      <c r="Z6" s="13">
        <f t="shared" si="4"/>
        <v>3.3218596985286348</v>
      </c>
      <c r="AA6" s="13">
        <f>'Lack of Coping Capacity'!G5</f>
        <v>5.3086426879621742</v>
      </c>
      <c r="AB6" s="13">
        <f>'Lack of Coping Capacity'!J5</f>
        <v>6.2172465682029721</v>
      </c>
      <c r="AC6" s="13">
        <f t="shared" si="5"/>
        <v>5.7629446280825736</v>
      </c>
      <c r="AD6" s="13">
        <f>'Lack of Coping Capacity'!P5</f>
        <v>8.7381117570631623</v>
      </c>
      <c r="AE6" s="13">
        <f>'Lack of Coping Capacity'!S5</f>
        <v>6.5555555555555554</v>
      </c>
      <c r="AF6" s="13">
        <f>'Lack of Coping Capacity'!X5</f>
        <v>6.0245105388961324</v>
      </c>
      <c r="AG6" s="13">
        <f t="shared" si="6"/>
        <v>7.1060592838382837</v>
      </c>
      <c r="AH6" s="164">
        <f t="shared" si="7"/>
        <v>6.4829706697013281</v>
      </c>
      <c r="AI6" s="166">
        <f t="shared" si="8"/>
        <v>4.6970318350512095</v>
      </c>
    </row>
    <row r="7" spans="1:35" x14ac:dyDescent="0.25">
      <c r="A7" s="157" t="s">
        <v>1</v>
      </c>
      <c r="B7" s="125" t="s">
        <v>354</v>
      </c>
      <c r="C7" s="125" t="s">
        <v>0</v>
      </c>
      <c r="D7" s="104" t="s">
        <v>480</v>
      </c>
      <c r="E7" s="12">
        <f>'Hazard &amp; Exposure'!N6</f>
        <v>3.0625</v>
      </c>
      <c r="F7" s="12">
        <f>'Hazard &amp; Exposure'!O6</f>
        <v>2.1597566627199249</v>
      </c>
      <c r="G7" s="12">
        <f>'Hazard &amp; Exposure'!P6</f>
        <v>4.9032438122337227</v>
      </c>
      <c r="H7" s="12">
        <f>'Hazard &amp; Exposure'!Q6</f>
        <v>6.25</v>
      </c>
      <c r="I7" s="12">
        <f>'Hazard &amp; Exposure'!R6</f>
        <v>4.282664507441047</v>
      </c>
      <c r="J7" s="12" t="str">
        <f>'Hazard &amp; Exposure'!U6</f>
        <v>x</v>
      </c>
      <c r="K7" s="12">
        <f>'Hazard &amp; Exposure'!W6</f>
        <v>3.2527260780334473</v>
      </c>
      <c r="L7" s="13">
        <f>'Hazard &amp; Exposure'!X6</f>
        <v>3.2527260780334473</v>
      </c>
      <c r="M7" s="13">
        <f t="shared" si="0"/>
        <v>3.7857740820420167</v>
      </c>
      <c r="N7" s="13">
        <f>Vulnerability!F6</f>
        <v>9.7957045591428376</v>
      </c>
      <c r="O7" s="13">
        <f>Vulnerability!I6</f>
        <v>5.2089451241576725</v>
      </c>
      <c r="P7" s="13">
        <f>Vulnerability!P6</f>
        <v>3.3945920780344228</v>
      </c>
      <c r="Q7" s="13">
        <f t="shared" si="1"/>
        <v>7.0487365801194422</v>
      </c>
      <c r="R7" s="13">
        <f>Vulnerability!V6</f>
        <v>0</v>
      </c>
      <c r="S7" s="13">
        <f>Vulnerability!AD6</f>
        <v>4.2388657785262485</v>
      </c>
      <c r="T7" s="13">
        <f>Vulnerability!AG6</f>
        <v>6.7273679390572045</v>
      </c>
      <c r="U7" s="13">
        <f>Vulnerability!AJ6</f>
        <v>5.0612426819096417</v>
      </c>
      <c r="V7" s="13">
        <f>Vulnerability!AM6</f>
        <v>0</v>
      </c>
      <c r="W7" s="13">
        <f>Vulnerability!AO6</f>
        <v>1.5789473684210531</v>
      </c>
      <c r="X7" s="13">
        <f t="shared" si="2"/>
        <v>3.9145049818312416</v>
      </c>
      <c r="Y7" s="13">
        <f t="shared" si="3"/>
        <v>2.1689474844862939</v>
      </c>
      <c r="Z7" s="13">
        <f t="shared" si="4"/>
        <v>5.0839710124606121</v>
      </c>
      <c r="AA7" s="13">
        <f>'Lack of Coping Capacity'!G6</f>
        <v>5.3086426879621742</v>
      </c>
      <c r="AB7" s="13">
        <f>'Lack of Coping Capacity'!J6</f>
        <v>6.2172465682029721</v>
      </c>
      <c r="AC7" s="13">
        <f t="shared" si="5"/>
        <v>5.7629446280825736</v>
      </c>
      <c r="AD7" s="13">
        <f>'Lack of Coping Capacity'!P6</f>
        <v>8.7381117570631623</v>
      </c>
      <c r="AE7" s="13">
        <f>'Lack of Coping Capacity'!S6</f>
        <v>6.5555555555555554</v>
      </c>
      <c r="AF7" s="13">
        <f>'Lack of Coping Capacity'!X6</f>
        <v>6.1372062547427522</v>
      </c>
      <c r="AG7" s="13">
        <f t="shared" si="6"/>
        <v>7.1436245224538233</v>
      </c>
      <c r="AH7" s="164">
        <f t="shared" si="7"/>
        <v>6.50472654234982</v>
      </c>
      <c r="AI7" s="166">
        <f t="shared" si="8"/>
        <v>5.0025979519821746</v>
      </c>
    </row>
    <row r="8" spans="1:35" x14ac:dyDescent="0.25">
      <c r="A8" s="157" t="s">
        <v>1</v>
      </c>
      <c r="B8" s="125" t="s">
        <v>355</v>
      </c>
      <c r="C8" s="125" t="s">
        <v>0</v>
      </c>
      <c r="D8" s="104" t="s">
        <v>481</v>
      </c>
      <c r="E8" s="12">
        <f>'Hazard &amp; Exposure'!N7</f>
        <v>6.25</v>
      </c>
      <c r="F8" s="12">
        <f>'Hazard &amp; Exposure'!O7</f>
        <v>3.6257335616674147</v>
      </c>
      <c r="G8" s="12">
        <f>'Hazard &amp; Exposure'!P7</f>
        <v>9.1329805217467168</v>
      </c>
      <c r="H8" s="12">
        <f>'Hazard &amp; Exposure'!Q7</f>
        <v>6.25</v>
      </c>
      <c r="I8" s="12">
        <f>'Hazard &amp; Exposure'!R7</f>
        <v>6.7861227683329464</v>
      </c>
      <c r="J8" s="12" t="str">
        <f>'Hazard &amp; Exposure'!U7</f>
        <v>x</v>
      </c>
      <c r="K8" s="12">
        <f>'Hazard &amp; Exposure'!W7</f>
        <v>3.2527260780334473</v>
      </c>
      <c r="L8" s="13">
        <f>'Hazard &amp; Exposure'!X7</f>
        <v>3.2527260780334473</v>
      </c>
      <c r="M8" s="13">
        <f t="shared" si="0"/>
        <v>5.2812377281701659</v>
      </c>
      <c r="N8" s="13">
        <f>Vulnerability!F7</f>
        <v>9.848755273714648</v>
      </c>
      <c r="O8" s="13">
        <f>Vulnerability!I7</f>
        <v>5.2089451241576725</v>
      </c>
      <c r="P8" s="13">
        <f>Vulnerability!P7</f>
        <v>3.3945833162150749</v>
      </c>
      <c r="Q8" s="13">
        <f t="shared" si="1"/>
        <v>7.0752597469505112</v>
      </c>
      <c r="R8" s="13">
        <f>Vulnerability!V7</f>
        <v>0</v>
      </c>
      <c r="S8" s="13">
        <f>Vulnerability!AD7</f>
        <v>3.4114351636152342</v>
      </c>
      <c r="T8" s="13">
        <f>Vulnerability!AG7</f>
        <v>7.216259878538466</v>
      </c>
      <c r="U8" s="13">
        <f>Vulnerability!AJ7</f>
        <v>5.6172303488379667</v>
      </c>
      <c r="V8" s="13">
        <f>Vulnerability!AM7</f>
        <v>3.8642154439221699E-2</v>
      </c>
      <c r="W8" s="13">
        <f>Vulnerability!AO7</f>
        <v>4.2105263157894735</v>
      </c>
      <c r="X8" s="13">
        <f t="shared" si="2"/>
        <v>4.5042590264070164</v>
      </c>
      <c r="Y8" s="13">
        <f t="shared" si="3"/>
        <v>2.5431785945804593</v>
      </c>
      <c r="Z8" s="13">
        <f t="shared" si="4"/>
        <v>5.2307282889747677</v>
      </c>
      <c r="AA8" s="13">
        <f>'Lack of Coping Capacity'!G7</f>
        <v>5.3086426879621742</v>
      </c>
      <c r="AB8" s="13">
        <f>'Lack of Coping Capacity'!J7</f>
        <v>6.2172465682029721</v>
      </c>
      <c r="AC8" s="13">
        <f t="shared" si="5"/>
        <v>5.7629446280825736</v>
      </c>
      <c r="AD8" s="13">
        <f>'Lack of Coping Capacity'!P7</f>
        <v>8.7381117570631623</v>
      </c>
      <c r="AE8" s="13">
        <f>'Lack of Coping Capacity'!S7</f>
        <v>6.5555555555555554</v>
      </c>
      <c r="AF8" s="13">
        <f>'Lack of Coping Capacity'!X7</f>
        <v>6.0245105388961324</v>
      </c>
      <c r="AG8" s="13">
        <f t="shared" si="6"/>
        <v>7.1060592838382837</v>
      </c>
      <c r="AH8" s="164">
        <f t="shared" si="7"/>
        <v>6.4829706697013281</v>
      </c>
      <c r="AI8" s="166">
        <f t="shared" si="8"/>
        <v>5.6366877634457033</v>
      </c>
    </row>
    <row r="9" spans="1:35" s="10" customFormat="1" x14ac:dyDescent="0.25">
      <c r="A9" s="157" t="s">
        <v>1</v>
      </c>
      <c r="B9" s="125" t="s">
        <v>356</v>
      </c>
      <c r="C9" s="125" t="s">
        <v>0</v>
      </c>
      <c r="D9" s="104" t="s">
        <v>482</v>
      </c>
      <c r="E9" s="12">
        <f>'Hazard &amp; Exposure'!N8</f>
        <v>4</v>
      </c>
      <c r="F9" s="12">
        <f>'Hazard &amp; Exposure'!O8</f>
        <v>2.8739508830885994</v>
      </c>
      <c r="G9" s="12">
        <f>'Hazard &amp; Exposure'!P8</f>
        <v>8.0723358966298537</v>
      </c>
      <c r="H9" s="12">
        <f>'Hazard &amp; Exposure'!Q8</f>
        <v>6.25</v>
      </c>
      <c r="I9" s="12">
        <f>'Hazard &amp; Exposure'!R8</f>
        <v>5.6875158142786129</v>
      </c>
      <c r="J9" s="12" t="str">
        <f>'Hazard &amp; Exposure'!U8</f>
        <v>x</v>
      </c>
      <c r="K9" s="12">
        <f>'Hazard &amp; Exposure'!W8</f>
        <v>3.2527260780334473</v>
      </c>
      <c r="L9" s="13">
        <f>'Hazard &amp; Exposure'!X8</f>
        <v>3.2527260780334473</v>
      </c>
      <c r="M9" s="13">
        <f t="shared" si="0"/>
        <v>4.5826579937104119</v>
      </c>
      <c r="N9" s="13">
        <f>Vulnerability!F8</f>
        <v>9.4103208361641304</v>
      </c>
      <c r="O9" s="13">
        <f>Vulnerability!I8</f>
        <v>5.2089451241576725</v>
      </c>
      <c r="P9" s="13">
        <f>Vulnerability!P8</f>
        <v>3.3945421438917567</v>
      </c>
      <c r="Q9" s="13">
        <f t="shared" si="1"/>
        <v>6.8560322350944229</v>
      </c>
      <c r="R9" s="13">
        <f>Vulnerability!V8</f>
        <v>0</v>
      </c>
      <c r="S9" s="13">
        <f>Vulnerability!AD8</f>
        <v>3.5344828691921464</v>
      </c>
      <c r="T9" s="13">
        <f>Vulnerability!AG8</f>
        <v>6.8162560228871598</v>
      </c>
      <c r="U9" s="13">
        <f>Vulnerability!AJ8</f>
        <v>5.3863335086994812</v>
      </c>
      <c r="V9" s="13">
        <f>Vulnerability!AM8</f>
        <v>3.8642154439221699E-2</v>
      </c>
      <c r="W9" s="13">
        <f>Vulnerability!AO8</f>
        <v>4.2105263157894735</v>
      </c>
      <c r="X9" s="13">
        <f t="shared" si="2"/>
        <v>4.3399570332201005</v>
      </c>
      <c r="Y9" s="13">
        <f t="shared" si="3"/>
        <v>2.4372973414997232</v>
      </c>
      <c r="Z9" s="13">
        <f t="shared" si="4"/>
        <v>5.0359352498231358</v>
      </c>
      <c r="AA9" s="13">
        <f>'Lack of Coping Capacity'!G8</f>
        <v>5.3086426879621742</v>
      </c>
      <c r="AB9" s="13">
        <f>'Lack of Coping Capacity'!J8</f>
        <v>6.2172465682029721</v>
      </c>
      <c r="AC9" s="13">
        <f t="shared" si="5"/>
        <v>5.7629446280825736</v>
      </c>
      <c r="AD9" s="13">
        <f>'Lack of Coping Capacity'!P8</f>
        <v>8.7381117570631623</v>
      </c>
      <c r="AE9" s="13">
        <f>'Lack of Coping Capacity'!S8</f>
        <v>6.5555555555555554</v>
      </c>
      <c r="AF9" s="13">
        <f>'Lack of Coping Capacity'!X8</f>
        <v>6.0820381997168473</v>
      </c>
      <c r="AG9" s="13">
        <f t="shared" si="6"/>
        <v>7.1252351707785211</v>
      </c>
      <c r="AH9" s="164">
        <f t="shared" si="7"/>
        <v>6.4940635577934493</v>
      </c>
      <c r="AI9" s="166">
        <f t="shared" si="8"/>
        <v>5.3117550527995085</v>
      </c>
    </row>
    <row r="10" spans="1:35" x14ac:dyDescent="0.25">
      <c r="A10" s="157" t="s">
        <v>1</v>
      </c>
      <c r="B10" s="125" t="s">
        <v>357</v>
      </c>
      <c r="C10" s="125" t="s">
        <v>0</v>
      </c>
      <c r="D10" s="104" t="s">
        <v>483</v>
      </c>
      <c r="E10" s="12">
        <f>'Hazard &amp; Exposure'!N9</f>
        <v>3.0625</v>
      </c>
      <c r="F10" s="12">
        <f>'Hazard &amp; Exposure'!O9</f>
        <v>1.4099353338139586</v>
      </c>
      <c r="G10" s="12">
        <f>'Hazard &amp; Exposure'!P9</f>
        <v>6.6723196209407014</v>
      </c>
      <c r="H10" s="12">
        <f>'Hazard &amp; Exposure'!Q9</f>
        <v>5.2083333333333339</v>
      </c>
      <c r="I10" s="12">
        <f>'Hazard &amp; Exposure'!R9</f>
        <v>4.3857342710048925</v>
      </c>
      <c r="J10" s="12" t="str">
        <f>'Hazard &amp; Exposure'!U9</f>
        <v>x</v>
      </c>
      <c r="K10" s="12">
        <f>'Hazard &amp; Exposure'!W9</f>
        <v>3.2527260780334473</v>
      </c>
      <c r="L10" s="13">
        <f>'Hazard &amp; Exposure'!X9</f>
        <v>3.2527260780334473</v>
      </c>
      <c r="M10" s="13">
        <f t="shared" si="0"/>
        <v>3.8412692488628091</v>
      </c>
      <c r="N10" s="13">
        <f>Vulnerability!F9</f>
        <v>9.8219569975215073</v>
      </c>
      <c r="O10" s="13">
        <f>Vulnerability!I9</f>
        <v>5.2089451241576725</v>
      </c>
      <c r="P10" s="13">
        <f>Vulnerability!P9</f>
        <v>3.3944598228650649</v>
      </c>
      <c r="Q10" s="13">
        <f t="shared" si="1"/>
        <v>7.0618297355164383</v>
      </c>
      <c r="R10" s="13">
        <f>Vulnerability!V9</f>
        <v>0</v>
      </c>
      <c r="S10" s="13">
        <f>Vulnerability!AD9</f>
        <v>3.597772574578221</v>
      </c>
      <c r="T10" s="13">
        <f>Vulnerability!AG9</f>
        <v>6.4829409766739463</v>
      </c>
      <c r="U10" s="13">
        <f>Vulnerability!AJ9</f>
        <v>5.2993201550144242</v>
      </c>
      <c r="V10" s="13">
        <f>Vulnerability!AM9</f>
        <v>0</v>
      </c>
      <c r="W10" s="13">
        <f>Vulnerability!AO9</f>
        <v>4.2105263157894735</v>
      </c>
      <c r="X10" s="13">
        <f t="shared" si="2"/>
        <v>4.2239676570885472</v>
      </c>
      <c r="Y10" s="13">
        <f t="shared" si="3"/>
        <v>2.3633218957832596</v>
      </c>
      <c r="Z10" s="13">
        <f t="shared" si="4"/>
        <v>5.1594508429796218</v>
      </c>
      <c r="AA10" s="13">
        <f>'Lack of Coping Capacity'!G9</f>
        <v>5.3086426879621742</v>
      </c>
      <c r="AB10" s="13">
        <f>'Lack of Coping Capacity'!J9</f>
        <v>6.2172465682029721</v>
      </c>
      <c r="AC10" s="13">
        <f t="shared" si="5"/>
        <v>5.7629446280825736</v>
      </c>
      <c r="AD10" s="13">
        <f>'Lack of Coping Capacity'!P9</f>
        <v>8.7381117570631623</v>
      </c>
      <c r="AE10" s="13">
        <f>'Lack of Coping Capacity'!S9</f>
        <v>6.5555555555555554</v>
      </c>
      <c r="AF10" s="13">
        <f>'Lack of Coping Capacity'!X9</f>
        <v>6.2450787239760723</v>
      </c>
      <c r="AG10" s="13">
        <f t="shared" si="6"/>
        <v>7.1795820121982636</v>
      </c>
      <c r="AH10" s="164">
        <f t="shared" si="7"/>
        <v>6.5256479770474352</v>
      </c>
      <c r="AI10" s="166">
        <f t="shared" si="8"/>
        <v>5.0570893114643596</v>
      </c>
    </row>
    <row r="11" spans="1:35" x14ac:dyDescent="0.25">
      <c r="A11" s="157" t="s">
        <v>1</v>
      </c>
      <c r="B11" s="125" t="s">
        <v>358</v>
      </c>
      <c r="C11" s="125" t="s">
        <v>0</v>
      </c>
      <c r="D11" s="104" t="s">
        <v>484</v>
      </c>
      <c r="E11" s="12">
        <f>'Hazard &amp; Exposure'!N10</f>
        <v>5.0625</v>
      </c>
      <c r="F11" s="12">
        <f>'Hazard &amp; Exposure'!O10</f>
        <v>2.7381326068599727</v>
      </c>
      <c r="G11" s="12">
        <f>'Hazard &amp; Exposure'!P10</f>
        <v>7.750291442979913</v>
      </c>
      <c r="H11" s="12">
        <f>'Hazard &amp; Exposure'!Q10</f>
        <v>6.25</v>
      </c>
      <c r="I11" s="12">
        <f>'Hazard &amp; Exposure'!R10</f>
        <v>5.7478480471455926</v>
      </c>
      <c r="J11" s="12" t="str">
        <f>'Hazard &amp; Exposure'!U10</f>
        <v>x</v>
      </c>
      <c r="K11" s="12">
        <f>'Hazard &amp; Exposure'!W10</f>
        <v>3.2527260780334473</v>
      </c>
      <c r="L11" s="13">
        <f>'Hazard &amp; Exposure'!X10</f>
        <v>3.2527260780334473</v>
      </c>
      <c r="M11" s="13">
        <f t="shared" si="0"/>
        <v>4.6190708932500968</v>
      </c>
      <c r="N11" s="13">
        <f>Vulnerability!F10</f>
        <v>9.6248652110011932</v>
      </c>
      <c r="O11" s="13">
        <f>Vulnerability!I10</f>
        <v>5.2089451241576725</v>
      </c>
      <c r="P11" s="13">
        <f>Vulnerability!P10</f>
        <v>3.3948250584995261</v>
      </c>
      <c r="Q11" s="13">
        <f t="shared" si="1"/>
        <v>6.9633751511648967</v>
      </c>
      <c r="R11" s="13">
        <f>Vulnerability!V10</f>
        <v>0</v>
      </c>
      <c r="S11" s="13">
        <f>Vulnerability!AD10</f>
        <v>4.145590212909072</v>
      </c>
      <c r="T11" s="13">
        <f>Vulnerability!AG10</f>
        <v>7.6829140549989265</v>
      </c>
      <c r="U11" s="13">
        <f>Vulnerability!AJ10</f>
        <v>7.9032210434615697</v>
      </c>
      <c r="V11" s="13">
        <f>Vulnerability!AM10</f>
        <v>3.8642154439221699E-2</v>
      </c>
      <c r="W11" s="13">
        <f>Vulnerability!AO10</f>
        <v>4.2105263157894735</v>
      </c>
      <c r="X11" s="13">
        <f t="shared" si="2"/>
        <v>5.442536798012819</v>
      </c>
      <c r="Y11" s="13">
        <f t="shared" si="3"/>
        <v>3.1748551276876014</v>
      </c>
      <c r="Z11" s="13">
        <f t="shared" si="4"/>
        <v>5.3737341555865745</v>
      </c>
      <c r="AA11" s="13">
        <f>'Lack of Coping Capacity'!G10</f>
        <v>5.3086426879621742</v>
      </c>
      <c r="AB11" s="13">
        <f>'Lack of Coping Capacity'!J10</f>
        <v>6.2172465682029721</v>
      </c>
      <c r="AC11" s="13">
        <f t="shared" si="5"/>
        <v>5.7629446280825736</v>
      </c>
      <c r="AD11" s="13">
        <f>'Lack of Coping Capacity'!P10</f>
        <v>8.7381117570631623</v>
      </c>
      <c r="AE11" s="13">
        <f>'Lack of Coping Capacity'!S10</f>
        <v>6.5555555555555554</v>
      </c>
      <c r="AF11" s="13">
        <f>'Lack of Coping Capacity'!X10</f>
        <v>6.0245105388961324</v>
      </c>
      <c r="AG11" s="13">
        <f t="shared" si="6"/>
        <v>7.1060592838382837</v>
      </c>
      <c r="AH11" s="164">
        <f t="shared" si="7"/>
        <v>6.4829706697013281</v>
      </c>
      <c r="AI11" s="166">
        <f t="shared" si="8"/>
        <v>5.4391990719977805</v>
      </c>
    </row>
    <row r="12" spans="1:35" x14ac:dyDescent="0.25">
      <c r="A12" s="157" t="s">
        <v>1</v>
      </c>
      <c r="B12" s="125" t="s">
        <v>359</v>
      </c>
      <c r="C12" s="125" t="s">
        <v>0</v>
      </c>
      <c r="D12" s="104" t="s">
        <v>485</v>
      </c>
      <c r="E12" s="12">
        <f>'Hazard &amp; Exposure'!N11</f>
        <v>1.5625</v>
      </c>
      <c r="F12" s="12">
        <f>'Hazard &amp; Exposure'!O11</f>
        <v>1.9924628627960494</v>
      </c>
      <c r="G12" s="12">
        <f>'Hazard &amp; Exposure'!P11</f>
        <v>6.0265561550983868</v>
      </c>
      <c r="H12" s="12">
        <f>'Hazard &amp; Exposure'!Q11</f>
        <v>6.25</v>
      </c>
      <c r="I12" s="12">
        <f>'Hazard &amp; Exposure'!R11</f>
        <v>4.3000497839123915</v>
      </c>
      <c r="J12" s="12" t="str">
        <f>'Hazard &amp; Exposure'!U11</f>
        <v>x</v>
      </c>
      <c r="K12" s="12">
        <f>'Hazard &amp; Exposure'!W11</f>
        <v>3.2527260780334473</v>
      </c>
      <c r="L12" s="13">
        <f>'Hazard &amp; Exposure'!X11</f>
        <v>3.2527260780334473</v>
      </c>
      <c r="M12" s="13">
        <f t="shared" si="0"/>
        <v>3.7951052067236288</v>
      </c>
      <c r="N12" s="13">
        <f>Vulnerability!F11</f>
        <v>8.270952793894164</v>
      </c>
      <c r="O12" s="13">
        <f>Vulnerability!I11</f>
        <v>5.2089451241576725</v>
      </c>
      <c r="P12" s="13">
        <f>Vulnerability!P11</f>
        <v>3.3943544094035016</v>
      </c>
      <c r="Q12" s="13">
        <f t="shared" si="1"/>
        <v>6.2863012803373755</v>
      </c>
      <c r="R12" s="13">
        <f>Vulnerability!V11</f>
        <v>1.476071343758832</v>
      </c>
      <c r="S12" s="13">
        <f>Vulnerability!AD11</f>
        <v>3.5476943926512368</v>
      </c>
      <c r="T12" s="13">
        <f>Vulnerability!AG11</f>
        <v>6.160683760683761</v>
      </c>
      <c r="U12" s="13">
        <f>Vulnerability!AJ11</f>
        <v>3.8152092244661202</v>
      </c>
      <c r="V12" s="13">
        <f>Vulnerability!AM11</f>
        <v>0.37027580227548285</v>
      </c>
      <c r="W12" s="13">
        <f>Vulnerability!AO11</f>
        <v>1.5789473684210531</v>
      </c>
      <c r="X12" s="13">
        <f t="shared" si="2"/>
        <v>3.3605373908459919</v>
      </c>
      <c r="Y12" s="13">
        <f t="shared" si="3"/>
        <v>2.4695206316594316</v>
      </c>
      <c r="Z12" s="13">
        <f t="shared" si="4"/>
        <v>4.65401960651098</v>
      </c>
      <c r="AA12" s="13">
        <f>'Lack of Coping Capacity'!G11</f>
        <v>5.3086426879621742</v>
      </c>
      <c r="AB12" s="13">
        <f>'Lack of Coping Capacity'!J11</f>
        <v>6.2172465682029721</v>
      </c>
      <c r="AC12" s="13">
        <f t="shared" si="5"/>
        <v>5.7629446280825736</v>
      </c>
      <c r="AD12" s="13">
        <f>'Lack of Coping Capacity'!P11</f>
        <v>8.7381117570631623</v>
      </c>
      <c r="AE12" s="13">
        <f>'Lack of Coping Capacity'!S11</f>
        <v>6.5555555555555554</v>
      </c>
      <c r="AF12" s="13">
        <f>'Lack of Coping Capacity'!X11</f>
        <v>6.0245105388961324</v>
      </c>
      <c r="AG12" s="13">
        <f t="shared" si="6"/>
        <v>7.1060592838382837</v>
      </c>
      <c r="AH12" s="164">
        <f t="shared" si="7"/>
        <v>6.4829706697013281</v>
      </c>
      <c r="AI12" s="166">
        <f t="shared" si="8"/>
        <v>4.855962918667486</v>
      </c>
    </row>
    <row r="13" spans="1:35" x14ac:dyDescent="0.25">
      <c r="A13" s="157" t="s">
        <v>1</v>
      </c>
      <c r="B13" s="125" t="s">
        <v>366</v>
      </c>
      <c r="C13" s="125" t="s">
        <v>0</v>
      </c>
      <c r="D13" s="104" t="s">
        <v>611</v>
      </c>
      <c r="E13" s="12">
        <f>'Hazard &amp; Exposure'!N12</f>
        <v>4</v>
      </c>
      <c r="F13" s="12">
        <f>'Hazard &amp; Exposure'!O12</f>
        <v>0</v>
      </c>
      <c r="G13" s="12">
        <f>'Hazard &amp; Exposure'!P12</f>
        <v>4.6354417414429827</v>
      </c>
      <c r="H13" s="12">
        <f>'Hazard &amp; Exposure'!Q12</f>
        <v>7.291666666666667</v>
      </c>
      <c r="I13" s="12">
        <f>'Hazard &amp; Exposure'!R12</f>
        <v>4.4622853069077433</v>
      </c>
      <c r="J13" s="12" t="str">
        <f>'Hazard &amp; Exposure'!U12</f>
        <v>x</v>
      </c>
      <c r="K13" s="12">
        <f>'Hazard &amp; Exposure'!W12</f>
        <v>3.2527260780334473</v>
      </c>
      <c r="L13" s="13">
        <f>'Hazard &amp; Exposure'!X12</f>
        <v>3.2527260780334473</v>
      </c>
      <c r="M13" s="13">
        <f t="shared" si="0"/>
        <v>3.8827618398533708</v>
      </c>
      <c r="N13" s="13">
        <f>Vulnerability!F12</f>
        <v>9.51398643924799</v>
      </c>
      <c r="O13" s="13">
        <f>Vulnerability!I12</f>
        <v>5.2089451241576725</v>
      </c>
      <c r="P13" s="13">
        <f>Vulnerability!P12</f>
        <v>3.3945940975398941</v>
      </c>
      <c r="Q13" s="13">
        <f t="shared" si="1"/>
        <v>6.9078780250483867</v>
      </c>
      <c r="R13" s="13">
        <f>Vulnerability!V12</f>
        <v>0</v>
      </c>
      <c r="S13" s="13">
        <f>Vulnerability!AD12</f>
        <v>3.7362204803143713</v>
      </c>
      <c r="T13" s="13">
        <f>Vulnerability!AG12</f>
        <v>6.9051082973166862</v>
      </c>
      <c r="U13" s="13">
        <f>Vulnerability!AJ12</f>
        <v>6.0767131972511859</v>
      </c>
      <c r="V13" s="13">
        <f>Vulnerability!AM12</f>
        <v>3.8642154439221699E-2</v>
      </c>
      <c r="W13" s="13">
        <f>Vulnerability!AO12</f>
        <v>4.2105263157894735</v>
      </c>
      <c r="X13" s="13">
        <f t="shared" si="2"/>
        <v>4.5746811799895788</v>
      </c>
      <c r="Y13" s="13">
        <f t="shared" si="3"/>
        <v>2.5889635393611536</v>
      </c>
      <c r="Z13" s="13">
        <f t="shared" si="4"/>
        <v>5.1260820687514563</v>
      </c>
      <c r="AA13" s="13">
        <f>'Lack of Coping Capacity'!G12</f>
        <v>5.3086426879621742</v>
      </c>
      <c r="AB13" s="13">
        <f>'Lack of Coping Capacity'!J12</f>
        <v>6.2172465682029721</v>
      </c>
      <c r="AC13" s="13">
        <f t="shared" si="5"/>
        <v>5.7629446280825736</v>
      </c>
      <c r="AD13" s="13">
        <f>'Lack of Coping Capacity'!P12</f>
        <v>8.7381117570631623</v>
      </c>
      <c r="AE13" s="13">
        <f>'Lack of Coping Capacity'!S12</f>
        <v>6.5555555555555554</v>
      </c>
      <c r="AF13" s="13">
        <f>'Lack of Coping Capacity'!X12</f>
        <v>6.0245105388961324</v>
      </c>
      <c r="AG13" s="13">
        <f t="shared" si="6"/>
        <v>7.1060592838382837</v>
      </c>
      <c r="AH13" s="164">
        <f t="shared" si="7"/>
        <v>6.4829706697013281</v>
      </c>
      <c r="AI13" s="166">
        <f t="shared" si="8"/>
        <v>5.0532034984841872</v>
      </c>
    </row>
    <row r="14" spans="1:35" x14ac:dyDescent="0.25">
      <c r="A14" s="157" t="s">
        <v>1</v>
      </c>
      <c r="B14" s="125" t="s">
        <v>360</v>
      </c>
      <c r="C14" s="125" t="s">
        <v>0</v>
      </c>
      <c r="D14" s="104" t="s">
        <v>486</v>
      </c>
      <c r="E14" s="12">
        <f>'Hazard &amp; Exposure'!N13</f>
        <v>5.0625</v>
      </c>
      <c r="F14" s="12">
        <f>'Hazard &amp; Exposure'!O13</f>
        <v>3.5539838663313121</v>
      </c>
      <c r="G14" s="12">
        <f>'Hazard &amp; Exposure'!P13</f>
        <v>10</v>
      </c>
      <c r="H14" s="12">
        <f>'Hazard &amp; Exposure'!Q13</f>
        <v>6.25</v>
      </c>
      <c r="I14" s="12">
        <f>'Hazard &amp; Exposure'!R13</f>
        <v>7.1471776201015995</v>
      </c>
      <c r="J14" s="12">
        <f>'Hazard &amp; Exposure'!U13</f>
        <v>4</v>
      </c>
      <c r="K14" s="12">
        <f>'Hazard &amp; Exposure'!W13</f>
        <v>3.2527260780334473</v>
      </c>
      <c r="L14" s="13">
        <f>'Hazard &amp; Exposure'!X13</f>
        <v>3.4667992115020754</v>
      </c>
      <c r="M14" s="13">
        <f t="shared" si="0"/>
        <v>5.6064272914369244</v>
      </c>
      <c r="N14" s="13">
        <f>Vulnerability!F13</f>
        <v>9.8420026534515834</v>
      </c>
      <c r="O14" s="13">
        <f>Vulnerability!I13</f>
        <v>5.2089451241576725</v>
      </c>
      <c r="P14" s="13">
        <f>Vulnerability!P13</f>
        <v>3.3944822409504489</v>
      </c>
      <c r="Q14" s="13">
        <f t="shared" si="1"/>
        <v>7.0718581680028221</v>
      </c>
      <c r="R14" s="13">
        <f>Vulnerability!V13</f>
        <v>0</v>
      </c>
      <c r="S14" s="13">
        <f>Vulnerability!AD13</f>
        <v>3.7742155113617728</v>
      </c>
      <c r="T14" s="13">
        <f>Vulnerability!AG13</f>
        <v>6.8829295241629413</v>
      </c>
      <c r="U14" s="13">
        <f>Vulnerability!AJ13</f>
        <v>4.5473896608173607</v>
      </c>
      <c r="V14" s="13">
        <f>Vulnerability!AM13</f>
        <v>3.8642154439221699E-2</v>
      </c>
      <c r="W14" s="13">
        <f>Vulnerability!AO13</f>
        <v>4.2105263157894735</v>
      </c>
      <c r="X14" s="13">
        <f t="shared" si="2"/>
        <v>4.2184123878204813</v>
      </c>
      <c r="Y14" s="13">
        <f t="shared" si="3"/>
        <v>2.3597945604488126</v>
      </c>
      <c r="Z14" s="13">
        <f t="shared" si="4"/>
        <v>5.165627015317483</v>
      </c>
      <c r="AA14" s="13">
        <f>'Lack of Coping Capacity'!G13</f>
        <v>5.3086426879621742</v>
      </c>
      <c r="AB14" s="13">
        <f>'Lack of Coping Capacity'!J13</f>
        <v>6.2172465682029721</v>
      </c>
      <c r="AC14" s="13">
        <f t="shared" si="5"/>
        <v>5.7629446280825736</v>
      </c>
      <c r="AD14" s="13">
        <f>'Lack of Coping Capacity'!P13</f>
        <v>8.7381117570631623</v>
      </c>
      <c r="AE14" s="13">
        <f>'Lack of Coping Capacity'!S13</f>
        <v>6.5555555555555554</v>
      </c>
      <c r="AF14" s="13">
        <f>'Lack of Coping Capacity'!X13</f>
        <v>6.0584420845853169</v>
      </c>
      <c r="AG14" s="13">
        <f t="shared" si="6"/>
        <v>7.1173697990680118</v>
      </c>
      <c r="AH14" s="164">
        <f t="shared" si="7"/>
        <v>6.4895103681914756</v>
      </c>
      <c r="AI14" s="166">
        <f t="shared" si="8"/>
        <v>5.7280533799380056</v>
      </c>
    </row>
    <row r="15" spans="1:35" x14ac:dyDescent="0.25">
      <c r="A15" s="157" t="s">
        <v>1</v>
      </c>
      <c r="B15" s="125" t="s">
        <v>361</v>
      </c>
      <c r="C15" s="125" t="s">
        <v>0</v>
      </c>
      <c r="D15" s="104" t="s">
        <v>487</v>
      </c>
      <c r="E15" s="12">
        <f>'Hazard &amp; Exposure'!N14</f>
        <v>7.5625</v>
      </c>
      <c r="F15" s="12">
        <f>'Hazard &amp; Exposure'!O14</f>
        <v>3.1412834750914764</v>
      </c>
      <c r="G15" s="12">
        <f>'Hazard &amp; Exposure'!P14</f>
        <v>4.5400592281442442</v>
      </c>
      <c r="H15" s="12">
        <f>'Hazard &amp; Exposure'!Q14</f>
        <v>5.2083333333333339</v>
      </c>
      <c r="I15" s="12">
        <f>'Hazard &amp; Exposure'!R14</f>
        <v>5.3560536162945613</v>
      </c>
      <c r="J15" s="12" t="str">
        <f>'Hazard &amp; Exposure'!U14</f>
        <v>x</v>
      </c>
      <c r="K15" s="12">
        <f>'Hazard &amp; Exposure'!W14</f>
        <v>3.2527260780334473</v>
      </c>
      <c r="L15" s="13">
        <f>'Hazard &amp; Exposure'!X14</f>
        <v>3.2527260780334473</v>
      </c>
      <c r="M15" s="13">
        <f t="shared" si="0"/>
        <v>4.3861235511398808</v>
      </c>
      <c r="N15" s="13">
        <f>Vulnerability!F14</f>
        <v>9.6716060785247695</v>
      </c>
      <c r="O15" s="13">
        <f>Vulnerability!I14</f>
        <v>5.2089451241576725</v>
      </c>
      <c r="P15" s="13">
        <f>Vulnerability!P14</f>
        <v>3.3948086140955769</v>
      </c>
      <c r="Q15" s="13">
        <f t="shared" si="1"/>
        <v>6.9867414738256972</v>
      </c>
      <c r="R15" s="13">
        <f>Vulnerability!V14</f>
        <v>6.1523280264971891</v>
      </c>
      <c r="S15" s="13">
        <f>Vulnerability!AD14</f>
        <v>3.9059243104010322</v>
      </c>
      <c r="T15" s="13">
        <f>Vulnerability!AG14</f>
        <v>6.4829359319925359</v>
      </c>
      <c r="U15" s="13">
        <f>Vulnerability!AJ14</f>
        <v>6.159852228698961</v>
      </c>
      <c r="V15" s="13">
        <f>Vulnerability!AM14</f>
        <v>3.8642154439221699E-2</v>
      </c>
      <c r="W15" s="13">
        <f>Vulnerability!AO14</f>
        <v>7.8947368421052637</v>
      </c>
      <c r="X15" s="13">
        <f t="shared" si="2"/>
        <v>5.4372807916226265</v>
      </c>
      <c r="Y15" s="13">
        <f t="shared" si="3"/>
        <v>5.8068398309776086</v>
      </c>
      <c r="Z15" s="13">
        <f t="shared" si="4"/>
        <v>6.4338495815718826</v>
      </c>
      <c r="AA15" s="13">
        <f>'Lack of Coping Capacity'!G14</f>
        <v>5.3086426879621742</v>
      </c>
      <c r="AB15" s="13">
        <f>'Lack of Coping Capacity'!J14</f>
        <v>6.2172465682029721</v>
      </c>
      <c r="AC15" s="13">
        <f t="shared" si="5"/>
        <v>5.7629446280825736</v>
      </c>
      <c r="AD15" s="13">
        <f>'Lack of Coping Capacity'!P14</f>
        <v>8.7381117570631623</v>
      </c>
      <c r="AE15" s="13">
        <f>'Lack of Coping Capacity'!S14</f>
        <v>6.5555555555555554</v>
      </c>
      <c r="AF15" s="13">
        <f>'Lack of Coping Capacity'!X14</f>
        <v>6.0245105388961324</v>
      </c>
      <c r="AG15" s="13">
        <f t="shared" si="6"/>
        <v>7.1060592838382837</v>
      </c>
      <c r="AH15" s="164">
        <f t="shared" si="7"/>
        <v>6.4829706697013281</v>
      </c>
      <c r="AI15" s="166">
        <f t="shared" si="8"/>
        <v>5.6768655292212307</v>
      </c>
    </row>
    <row r="16" spans="1:35" ht="15.75" thickBot="1" x14ac:dyDescent="0.3">
      <c r="A16" s="158" t="s">
        <v>1</v>
      </c>
      <c r="B16" s="159" t="s">
        <v>362</v>
      </c>
      <c r="C16" s="159" t="s">
        <v>0</v>
      </c>
      <c r="D16" s="160" t="s">
        <v>488</v>
      </c>
      <c r="E16" s="161">
        <f>'Hazard &amp; Exposure'!N15</f>
        <v>2.25</v>
      </c>
      <c r="F16" s="161">
        <f>'Hazard &amp; Exposure'!O15</f>
        <v>3.1808190375665242</v>
      </c>
      <c r="G16" s="161">
        <f>'Hazard &amp; Exposure'!P15</f>
        <v>2.7846336343204348</v>
      </c>
      <c r="H16" s="161">
        <f>'Hazard &amp; Exposure'!Q15</f>
        <v>6.25</v>
      </c>
      <c r="I16" s="161">
        <f>'Hazard &amp; Exposure'!R15</f>
        <v>3.8082413398019832</v>
      </c>
      <c r="J16" s="161" t="str">
        <f>'Hazard &amp; Exposure'!U15</f>
        <v>x</v>
      </c>
      <c r="K16" s="161">
        <f>'Hazard &amp; Exposure'!W15</f>
        <v>3.2527260780334473</v>
      </c>
      <c r="L16" s="162">
        <f>'Hazard &amp; Exposure'!X15</f>
        <v>3.2527260780334473</v>
      </c>
      <c r="M16" s="162">
        <f t="shared" si="0"/>
        <v>3.5355740008217711</v>
      </c>
      <c r="N16" s="162">
        <f>Vulnerability!F15</f>
        <v>9.6895300590569704</v>
      </c>
      <c r="O16" s="162">
        <f>Vulnerability!I15</f>
        <v>5.2089451241576725</v>
      </c>
      <c r="P16" s="162">
        <f>Vulnerability!P15</f>
        <v>3.3947393314764747</v>
      </c>
      <c r="Q16" s="162">
        <f t="shared" si="1"/>
        <v>6.9956861434370223</v>
      </c>
      <c r="R16" s="162">
        <f>Vulnerability!V15</f>
        <v>0</v>
      </c>
      <c r="S16" s="162">
        <f>Vulnerability!AD15</f>
        <v>3.7209515964070237</v>
      </c>
      <c r="T16" s="162">
        <f>Vulnerability!AG15</f>
        <v>6.3940544723344193</v>
      </c>
      <c r="U16" s="162">
        <f>Vulnerability!AJ15</f>
        <v>4.9064132091997275</v>
      </c>
      <c r="V16" s="162">
        <f>Vulnerability!AM15</f>
        <v>3.8642154439221699E-2</v>
      </c>
      <c r="W16" s="162">
        <f>Vulnerability!AO15</f>
        <v>1.5789473684210531</v>
      </c>
      <c r="X16" s="162">
        <f t="shared" si="2"/>
        <v>3.6689973910920175</v>
      </c>
      <c r="Y16" s="162">
        <f t="shared" si="3"/>
        <v>2.0176985259120546</v>
      </c>
      <c r="Z16" s="162">
        <f t="shared" si="4"/>
        <v>4.9936559870836383</v>
      </c>
      <c r="AA16" s="162">
        <f>'Lack of Coping Capacity'!G15</f>
        <v>5.3086426879621742</v>
      </c>
      <c r="AB16" s="162">
        <f>'Lack of Coping Capacity'!J15</f>
        <v>6.2172465682029721</v>
      </c>
      <c r="AC16" s="162">
        <f t="shared" si="5"/>
        <v>5.7629446280825736</v>
      </c>
      <c r="AD16" s="162">
        <f>'Lack of Coping Capacity'!P15</f>
        <v>8.7381117570631623</v>
      </c>
      <c r="AE16" s="162">
        <f>'Lack of Coping Capacity'!S15</f>
        <v>6.5555555555555554</v>
      </c>
      <c r="AF16" s="162">
        <f>'Lack of Coping Capacity'!X15</f>
        <v>6.0245105388961324</v>
      </c>
      <c r="AG16" s="162">
        <f t="shared" si="6"/>
        <v>7.1060592838382837</v>
      </c>
      <c r="AH16" s="165">
        <f t="shared" si="7"/>
        <v>6.4829706697013281</v>
      </c>
      <c r="AI16" s="168">
        <f t="shared" si="8"/>
        <v>4.8553164003716214</v>
      </c>
    </row>
    <row r="17" spans="1:35" x14ac:dyDescent="0.25">
      <c r="A17" s="152" t="s">
        <v>3</v>
      </c>
      <c r="B17" s="153" t="s">
        <v>363</v>
      </c>
      <c r="C17" s="153" t="s">
        <v>2</v>
      </c>
      <c r="D17" s="154" t="s">
        <v>489</v>
      </c>
      <c r="E17" s="155" t="str">
        <f>'Hazard &amp; Exposure'!N16</f>
        <v>x</v>
      </c>
      <c r="F17" s="155">
        <f>'Hazard &amp; Exposure'!O16</f>
        <v>2.1363256302805569</v>
      </c>
      <c r="G17" s="155">
        <f>'Hazard &amp; Exposure'!P16</f>
        <v>10</v>
      </c>
      <c r="H17" s="155">
        <f>'Hazard &amp; Exposure'!Q16</f>
        <v>6.25</v>
      </c>
      <c r="I17" s="155">
        <f>'Hazard &amp; Exposure'!R16</f>
        <v>2.1363256302805569</v>
      </c>
      <c r="J17" s="155" t="str">
        <f>'Hazard &amp; Exposure'!U16</f>
        <v>x</v>
      </c>
      <c r="K17" s="155">
        <f>'Hazard &amp; Exposure'!W16</f>
        <v>3.0178176164627075</v>
      </c>
      <c r="L17" s="156">
        <f>'Hazard &amp; Exposure'!X16</f>
        <v>3.0178176164627075</v>
      </c>
      <c r="M17" s="156">
        <f t="shared" si="0"/>
        <v>2.5884605288174267</v>
      </c>
      <c r="N17" s="156">
        <f>Vulnerability!F16</f>
        <v>5.960569389079402</v>
      </c>
      <c r="O17" s="156">
        <f>Vulnerability!I16</f>
        <v>8.7957827741590222</v>
      </c>
      <c r="P17" s="156">
        <f>Vulnerability!P16</f>
        <v>0.95327659274393817</v>
      </c>
      <c r="Q17" s="156">
        <f t="shared" si="1"/>
        <v>5.417549536265442</v>
      </c>
      <c r="R17" s="156">
        <f>Vulnerability!V16</f>
        <v>7.3647392897869777</v>
      </c>
      <c r="S17" s="156">
        <f>Vulnerability!AD16</f>
        <v>6.2116241186452807</v>
      </c>
      <c r="T17" s="156">
        <f>Vulnerability!AG16</f>
        <v>6.5726532592813349</v>
      </c>
      <c r="U17" s="156">
        <f>Vulnerability!AJ16</f>
        <v>3.6986260831361397</v>
      </c>
      <c r="V17" s="156">
        <f>Vulnerability!AM16</f>
        <v>0.46956866361697536</v>
      </c>
      <c r="W17" s="156" t="str">
        <f>Vulnerability!AO16</f>
        <v>x</v>
      </c>
      <c r="X17" s="156">
        <f t="shared" si="2"/>
        <v>4.6395831549507687</v>
      </c>
      <c r="Y17" s="156">
        <f t="shared" si="3"/>
        <v>6.1872152982541344</v>
      </c>
      <c r="Z17" s="156">
        <f t="shared" si="4"/>
        <v>5.8163491713610371</v>
      </c>
      <c r="AA17" s="156">
        <f>'Lack of Coping Capacity'!G16</f>
        <v>5.1305224106416309</v>
      </c>
      <c r="AB17" s="156">
        <f>'Lack of Coping Capacity'!J16</f>
        <v>7.0147720813751224</v>
      </c>
      <c r="AC17" s="156">
        <f t="shared" si="5"/>
        <v>6.0726472460083762</v>
      </c>
      <c r="AD17" s="156">
        <f>'Lack of Coping Capacity'!P16</f>
        <v>7.3056002206900903</v>
      </c>
      <c r="AE17" s="156">
        <f>'Lack of Coping Capacity'!S16</f>
        <v>5.46</v>
      </c>
      <c r="AF17" s="156">
        <f>'Lack of Coping Capacity'!X16</f>
        <v>6.1646834728001325</v>
      </c>
      <c r="AG17" s="156">
        <f t="shared" si="6"/>
        <v>6.3100945644967403</v>
      </c>
      <c r="AH17" s="163">
        <f t="shared" si="7"/>
        <v>6.1928036394419372</v>
      </c>
      <c r="AI17" s="167">
        <f t="shared" si="8"/>
        <v>4.5344690539944486</v>
      </c>
    </row>
    <row r="18" spans="1:35" x14ac:dyDescent="0.25">
      <c r="A18" s="157" t="s">
        <v>3</v>
      </c>
      <c r="B18" s="125" t="s">
        <v>353</v>
      </c>
      <c r="C18" s="125" t="s">
        <v>2</v>
      </c>
      <c r="D18" s="104" t="s">
        <v>490</v>
      </c>
      <c r="E18" s="12" t="str">
        <f>'Hazard &amp; Exposure'!N17</f>
        <v>x</v>
      </c>
      <c r="F18" s="12">
        <f>'Hazard &amp; Exposure'!O17</f>
        <v>2.4515721702883169</v>
      </c>
      <c r="G18" s="12">
        <f>'Hazard &amp; Exposure'!P17</f>
        <v>3.146964252425585</v>
      </c>
      <c r="H18" s="12">
        <f>'Hazard &amp; Exposure'!Q17</f>
        <v>8.3333333333333339</v>
      </c>
      <c r="I18" s="12">
        <f>'Hazard &amp; Exposure'!R17</f>
        <v>2.4515721702883169</v>
      </c>
      <c r="J18" s="12" t="str">
        <f>'Hazard &amp; Exposure'!U17</f>
        <v>x</v>
      </c>
      <c r="K18" s="12">
        <f>'Hazard &amp; Exposure'!W17</f>
        <v>3.0178176164627075</v>
      </c>
      <c r="L18" s="13">
        <f>'Hazard &amp; Exposure'!X17</f>
        <v>3.0178176164627075</v>
      </c>
      <c r="M18" s="13">
        <f t="shared" si="0"/>
        <v>2.7394810323023466</v>
      </c>
      <c r="N18" s="13">
        <f>Vulnerability!F17</f>
        <v>5.1905093289872593</v>
      </c>
      <c r="O18" s="13">
        <f>Vulnerability!I17</f>
        <v>8.7957827741590222</v>
      </c>
      <c r="P18" s="13">
        <f>Vulnerability!P17</f>
        <v>0.95314136811566696</v>
      </c>
      <c r="Q18" s="13">
        <f t="shared" si="1"/>
        <v>5.0324857000623018</v>
      </c>
      <c r="R18" s="13">
        <f>Vulnerability!V17</f>
        <v>3.7260772368192505</v>
      </c>
      <c r="S18" s="13">
        <f>Vulnerability!AD17</f>
        <v>6.7134082095643448</v>
      </c>
      <c r="T18" s="13">
        <f>Vulnerability!AG17</f>
        <v>5.5760659214752293</v>
      </c>
      <c r="U18" s="13">
        <f>Vulnerability!AJ17</f>
        <v>0.86294056012656917</v>
      </c>
      <c r="V18" s="13">
        <f>Vulnerability!AM17</f>
        <v>0</v>
      </c>
      <c r="W18" s="13" t="str">
        <f>Vulnerability!AO17</f>
        <v>x</v>
      </c>
      <c r="X18" s="13">
        <f t="shared" si="2"/>
        <v>3.8552706842823832</v>
      </c>
      <c r="Y18" s="13">
        <f t="shared" si="3"/>
        <v>3.7909589720783119</v>
      </c>
      <c r="Z18" s="13">
        <f t="shared" si="4"/>
        <v>4.4405442082858295</v>
      </c>
      <c r="AA18" s="13">
        <f>'Lack of Coping Capacity'!G17</f>
        <v>5.1305224106416309</v>
      </c>
      <c r="AB18" s="13">
        <f>'Lack of Coping Capacity'!J17</f>
        <v>7.0147720813751224</v>
      </c>
      <c r="AC18" s="13">
        <f t="shared" si="5"/>
        <v>6.0726472460083762</v>
      </c>
      <c r="AD18" s="13">
        <f>'Lack of Coping Capacity'!P17</f>
        <v>6.1931606602505287</v>
      </c>
      <c r="AE18" s="13">
        <f>'Lack of Coping Capacity'!S17</f>
        <v>5.46</v>
      </c>
      <c r="AF18" s="13">
        <f>'Lack of Coping Capacity'!X17</f>
        <v>6.23614652724621</v>
      </c>
      <c r="AG18" s="13">
        <f t="shared" si="6"/>
        <v>5.9631023958322453</v>
      </c>
      <c r="AH18" s="164">
        <f t="shared" si="7"/>
        <v>6.0181693394857447</v>
      </c>
      <c r="AI18" s="166">
        <f t="shared" si="8"/>
        <v>4.1833381057836982</v>
      </c>
    </row>
    <row r="19" spans="1:35" x14ac:dyDescent="0.25">
      <c r="A19" s="157" t="s">
        <v>3</v>
      </c>
      <c r="B19" s="125" t="s">
        <v>358</v>
      </c>
      <c r="C19" s="125" t="s">
        <v>2</v>
      </c>
      <c r="D19" s="104" t="s">
        <v>492</v>
      </c>
      <c r="E19" s="12" t="str">
        <f>'Hazard &amp; Exposure'!N19</f>
        <v>x</v>
      </c>
      <c r="F19" s="12">
        <f>'Hazard &amp; Exposure'!O19</f>
        <v>4.7340183782218794</v>
      </c>
      <c r="G19" s="12">
        <f>'Hazard &amp; Exposure'!P19</f>
        <v>8.4615932987125611</v>
      </c>
      <c r="H19" s="12">
        <f>'Hazard &amp; Exposure'!Q19</f>
        <v>0</v>
      </c>
      <c r="I19" s="12">
        <f>'Hazard &amp; Exposure'!R19</f>
        <v>4.7340183782218794</v>
      </c>
      <c r="J19" s="12" t="str">
        <f>'Hazard &amp; Exposure'!U19</f>
        <v>x</v>
      </c>
      <c r="K19" s="12">
        <f>'Hazard &amp; Exposure'!W19</f>
        <v>5.5178176164627075</v>
      </c>
      <c r="L19" s="13">
        <f>'Hazard &amp; Exposure'!X19</f>
        <v>5.5178176164627075</v>
      </c>
      <c r="M19" s="13">
        <f t="shared" si="0"/>
        <v>5.1387622182851942</v>
      </c>
      <c r="N19" s="13">
        <f>Vulnerability!F19</f>
        <v>6.0055618652792351</v>
      </c>
      <c r="O19" s="13">
        <f>Vulnerability!I19</f>
        <v>8.7957827741590222</v>
      </c>
      <c r="P19" s="13">
        <f>Vulnerability!P19</f>
        <v>0.95328391189106176</v>
      </c>
      <c r="Q19" s="13">
        <f t="shared" si="1"/>
        <v>5.4400476041521388</v>
      </c>
      <c r="R19" s="13">
        <f>Vulnerability!V19</f>
        <v>8.6777913180073458</v>
      </c>
      <c r="S19" s="13">
        <f>Vulnerability!AD19</f>
        <v>6.0822912370227851</v>
      </c>
      <c r="T19" s="13">
        <f>Vulnerability!AG19</f>
        <v>5.4144940027292972</v>
      </c>
      <c r="U19" s="13">
        <f>Vulnerability!AJ19</f>
        <v>1.9523778637782057</v>
      </c>
      <c r="V19" s="13">
        <f>Vulnerability!AM19</f>
        <v>0</v>
      </c>
      <c r="W19" s="13" t="str">
        <f>Vulnerability!AO19</f>
        <v>x</v>
      </c>
      <c r="X19" s="13">
        <f t="shared" si="2"/>
        <v>3.7631135642539446</v>
      </c>
      <c r="Y19" s="13">
        <f t="shared" si="3"/>
        <v>6.8826329131721113</v>
      </c>
      <c r="Z19" s="13">
        <f t="shared" si="4"/>
        <v>6.2141765191134297</v>
      </c>
      <c r="AA19" s="13">
        <f>'Lack of Coping Capacity'!G19</f>
        <v>5.1305224106416309</v>
      </c>
      <c r="AB19" s="13">
        <f>'Lack of Coping Capacity'!J19</f>
        <v>7.0147720813751224</v>
      </c>
      <c r="AC19" s="13">
        <f t="shared" si="5"/>
        <v>6.0726472460083762</v>
      </c>
      <c r="AD19" s="13">
        <f>'Lack of Coping Capacity'!P19</f>
        <v>6.8599601107999799</v>
      </c>
      <c r="AE19" s="13">
        <f>'Lack of Coping Capacity'!S19</f>
        <v>5.46</v>
      </c>
      <c r="AF19" s="13">
        <f>'Lack of Coping Capacity'!X19</f>
        <v>6.0262749212453057</v>
      </c>
      <c r="AG19" s="13">
        <f t="shared" si="6"/>
        <v>6.1154116773484288</v>
      </c>
      <c r="AH19" s="164">
        <f t="shared" si="7"/>
        <v>6.0940750261374879</v>
      </c>
      <c r="AI19" s="166">
        <f t="shared" si="8"/>
        <v>5.7949536705909797</v>
      </c>
    </row>
    <row r="20" spans="1:35" x14ac:dyDescent="0.25">
      <c r="A20" s="157" t="s">
        <v>3</v>
      </c>
      <c r="B20" s="125" t="s">
        <v>364</v>
      </c>
      <c r="C20" s="125" t="s">
        <v>2</v>
      </c>
      <c r="D20" s="104" t="s">
        <v>491</v>
      </c>
      <c r="E20" s="12" t="str">
        <f>'Hazard &amp; Exposure'!N18</f>
        <v>x</v>
      </c>
      <c r="F20" s="12">
        <f>'Hazard &amp; Exposure'!O18</f>
        <v>5.3735541397595457</v>
      </c>
      <c r="G20" s="12">
        <f>'Hazard &amp; Exposure'!P18</f>
        <v>7.6895224172483019</v>
      </c>
      <c r="H20" s="12">
        <f>'Hazard &amp; Exposure'!Q18</f>
        <v>6.25</v>
      </c>
      <c r="I20" s="12">
        <f>'Hazard &amp; Exposure'!R18</f>
        <v>5.3735541397595457</v>
      </c>
      <c r="J20" s="12" t="str">
        <f>'Hazard &amp; Exposure'!U18</f>
        <v>x</v>
      </c>
      <c r="K20" s="12">
        <f>'Hazard &amp; Exposure'!W18</f>
        <v>8.0178176164627075</v>
      </c>
      <c r="L20" s="13">
        <f>'Hazard &amp; Exposure'!X18</f>
        <v>8.0178176164627075</v>
      </c>
      <c r="M20" s="13">
        <f t="shared" si="0"/>
        <v>6.8982798001450067</v>
      </c>
      <c r="N20" s="13">
        <f>Vulnerability!F18</f>
        <v>8.9381528997287436</v>
      </c>
      <c r="O20" s="13">
        <f>Vulnerability!I18</f>
        <v>8.7957827741590222</v>
      </c>
      <c r="P20" s="13">
        <f>Vulnerability!P18</f>
        <v>0.95368235934633638</v>
      </c>
      <c r="Q20" s="13">
        <f t="shared" si="1"/>
        <v>6.906442733240711</v>
      </c>
      <c r="R20" s="13">
        <f>Vulnerability!V18</f>
        <v>7.4828689386942884</v>
      </c>
      <c r="S20" s="13">
        <f>Vulnerability!AD18</f>
        <v>6.2405759320909153</v>
      </c>
      <c r="T20" s="13">
        <f>Vulnerability!AG18</f>
        <v>7.9777807556743401</v>
      </c>
      <c r="U20" s="13">
        <f>Vulnerability!AJ18</f>
        <v>4.8309489091807301</v>
      </c>
      <c r="V20" s="13">
        <f>Vulnerability!AM18</f>
        <v>0.26337370997338816</v>
      </c>
      <c r="W20" s="13" t="str">
        <f>Vulnerability!AO18</f>
        <v>x</v>
      </c>
      <c r="X20" s="13">
        <f t="shared" si="2"/>
        <v>5.4327471760537787</v>
      </c>
      <c r="Y20" s="13">
        <f t="shared" si="3"/>
        <v>6.5721156826593754</v>
      </c>
      <c r="Z20" s="13">
        <f t="shared" si="4"/>
        <v>6.7424762505042732</v>
      </c>
      <c r="AA20" s="13">
        <f>'Lack of Coping Capacity'!G18</f>
        <v>5.1305224106416309</v>
      </c>
      <c r="AB20" s="13">
        <f>'Lack of Coping Capacity'!J18</f>
        <v>7.0147720813751224</v>
      </c>
      <c r="AC20" s="13">
        <f t="shared" si="5"/>
        <v>6.0726472460083762</v>
      </c>
      <c r="AD20" s="13">
        <f>'Lack of Coping Capacity'!P18</f>
        <v>7.7841606602505298</v>
      </c>
      <c r="AE20" s="13">
        <f>'Lack of Coping Capacity'!S18</f>
        <v>5.46</v>
      </c>
      <c r="AF20" s="13">
        <f>'Lack of Coping Capacity'!X18</f>
        <v>6.1667713691559962</v>
      </c>
      <c r="AG20" s="13">
        <f t="shared" si="6"/>
        <v>6.4703106764688414</v>
      </c>
      <c r="AH20" s="164">
        <f t="shared" si="7"/>
        <v>6.2755650928109921</v>
      </c>
      <c r="AI20" s="166">
        <f t="shared" si="8"/>
        <v>6.633422964136571</v>
      </c>
    </row>
    <row r="21" spans="1:35" x14ac:dyDescent="0.25">
      <c r="A21" s="157" t="s">
        <v>3</v>
      </c>
      <c r="B21" s="125" t="s">
        <v>365</v>
      </c>
      <c r="C21" s="125" t="s">
        <v>2</v>
      </c>
      <c r="D21" s="104" t="s">
        <v>493</v>
      </c>
      <c r="E21" s="12" t="str">
        <f>'Hazard &amp; Exposure'!N20</f>
        <v>x</v>
      </c>
      <c r="F21" s="12">
        <f>'Hazard &amp; Exposure'!O20</f>
        <v>2.4969735246325957</v>
      </c>
      <c r="G21" s="12">
        <f>'Hazard &amp; Exposure'!P20</f>
        <v>1.940186894526434</v>
      </c>
      <c r="H21" s="12">
        <f>'Hazard &amp; Exposure'!Q20</f>
        <v>0</v>
      </c>
      <c r="I21" s="12">
        <f>'Hazard &amp; Exposure'!R20</f>
        <v>2.4969735246325957</v>
      </c>
      <c r="J21" s="12" t="str">
        <f>'Hazard &amp; Exposure'!U20</f>
        <v>x</v>
      </c>
      <c r="K21" s="12">
        <f>'Hazard &amp; Exposure'!W20</f>
        <v>3.0178176164627075</v>
      </c>
      <c r="L21" s="13">
        <f>'Hazard &amp; Exposure'!X20</f>
        <v>3.0178176164627075</v>
      </c>
      <c r="M21" s="13">
        <f t="shared" si="0"/>
        <v>2.7614558074082773</v>
      </c>
      <c r="N21" s="13">
        <f>Vulnerability!F20</f>
        <v>4.5246177647173518</v>
      </c>
      <c r="O21" s="13">
        <f>Vulnerability!I20</f>
        <v>8.7957827741590222</v>
      </c>
      <c r="P21" s="13">
        <f>Vulnerability!P20</f>
        <v>0.95300926937314701</v>
      </c>
      <c r="Q21" s="13">
        <f t="shared" si="1"/>
        <v>4.6995068932417183</v>
      </c>
      <c r="R21" s="13">
        <f>Vulnerability!V20</f>
        <v>3.477304054365451</v>
      </c>
      <c r="S21" s="13">
        <f>Vulnerability!AD20</f>
        <v>5.3271880500190658</v>
      </c>
      <c r="T21" s="13">
        <f>Vulnerability!AG20</f>
        <v>6.0213685262177323</v>
      </c>
      <c r="U21" s="13">
        <f>Vulnerability!AJ20</f>
        <v>0.44149656324749831</v>
      </c>
      <c r="V21" s="13">
        <f>Vulnerability!AM20</f>
        <v>0</v>
      </c>
      <c r="W21" s="13" t="str">
        <f>Vulnerability!AO20</f>
        <v>x</v>
      </c>
      <c r="X21" s="13">
        <f t="shared" si="2"/>
        <v>3.4250092340267626</v>
      </c>
      <c r="Y21" s="13">
        <f t="shared" si="3"/>
        <v>3.4512012716839813</v>
      </c>
      <c r="Z21" s="13">
        <f t="shared" si="4"/>
        <v>4.1030935429988382</v>
      </c>
      <c r="AA21" s="13">
        <f>'Lack of Coping Capacity'!G20</f>
        <v>5.1305224106416309</v>
      </c>
      <c r="AB21" s="13">
        <f>'Lack of Coping Capacity'!J20</f>
        <v>7.0147720813751224</v>
      </c>
      <c r="AC21" s="13">
        <f t="shared" si="5"/>
        <v>6.0726472460083762</v>
      </c>
      <c r="AD21" s="13">
        <f>'Lack of Coping Capacity'!P20</f>
        <v>5.7363694514593195</v>
      </c>
      <c r="AE21" s="13">
        <f>'Lack of Coping Capacity'!S20</f>
        <v>5.46</v>
      </c>
      <c r="AF21" s="13">
        <f>'Lack of Coping Capacity'!X20</f>
        <v>6.5427579438639381</v>
      </c>
      <c r="AG21" s="13">
        <f t="shared" si="6"/>
        <v>5.9130424651077531</v>
      </c>
      <c r="AH21" s="164">
        <f t="shared" si="7"/>
        <v>5.99346702020254</v>
      </c>
      <c r="AI21" s="166">
        <f t="shared" si="8"/>
        <v>4.0798344911003115</v>
      </c>
    </row>
    <row r="22" spans="1:35" x14ac:dyDescent="0.25">
      <c r="A22" s="157" t="s">
        <v>3</v>
      </c>
      <c r="B22" s="125" t="s">
        <v>366</v>
      </c>
      <c r="C22" s="125" t="s">
        <v>2</v>
      </c>
      <c r="D22" s="104" t="s">
        <v>494</v>
      </c>
      <c r="E22" s="12" t="str">
        <f>'Hazard &amp; Exposure'!N21</f>
        <v>x</v>
      </c>
      <c r="F22" s="12">
        <f>'Hazard &amp; Exposure'!O21</f>
        <v>9.4151945507917727</v>
      </c>
      <c r="G22" s="12">
        <f>'Hazard &amp; Exposure'!P21</f>
        <v>5.787016526396962</v>
      </c>
      <c r="H22" s="12">
        <f>'Hazard &amp; Exposure'!Q21</f>
        <v>7.291666666666667</v>
      </c>
      <c r="I22" s="12">
        <f>'Hazard &amp; Exposure'!R21</f>
        <v>9.4151945507917727</v>
      </c>
      <c r="J22" s="12" t="str">
        <f>'Hazard &amp; Exposure'!U21</f>
        <v>x</v>
      </c>
      <c r="K22" s="12">
        <f>'Hazard &amp; Exposure'!W21</f>
        <v>5.5178176164627075</v>
      </c>
      <c r="L22" s="13">
        <f>'Hazard &amp; Exposure'!X21</f>
        <v>5.5178176164627075</v>
      </c>
      <c r="M22" s="13">
        <f t="shared" si="0"/>
        <v>8.0312151608717759</v>
      </c>
      <c r="N22" s="13">
        <f>Vulnerability!F21</f>
        <v>8.1691439597227671</v>
      </c>
      <c r="O22" s="13">
        <f>Vulnerability!I21</f>
        <v>8.7957827741590222</v>
      </c>
      <c r="P22" s="13">
        <f>Vulnerability!P21</f>
        <v>0.95356008027979655</v>
      </c>
      <c r="Q22" s="13">
        <f t="shared" si="1"/>
        <v>6.5219076934710882</v>
      </c>
      <c r="R22" s="13">
        <f>Vulnerability!V21</f>
        <v>3.0025970305299685</v>
      </c>
      <c r="S22" s="13">
        <f>Vulnerability!AD21</f>
        <v>6.2486571347349145</v>
      </c>
      <c r="T22" s="13">
        <f>Vulnerability!AG21</f>
        <v>7.6444338825517537</v>
      </c>
      <c r="U22" s="13">
        <f>Vulnerability!AJ21</f>
        <v>3.570417922327711</v>
      </c>
      <c r="V22" s="13">
        <f>Vulnerability!AM21</f>
        <v>0.29974422940130019</v>
      </c>
      <c r="W22" s="13" t="str">
        <f>Vulnerability!AO21</f>
        <v>x</v>
      </c>
      <c r="X22" s="13">
        <f t="shared" si="2"/>
        <v>5.0225426051353885</v>
      </c>
      <c r="Y22" s="13">
        <f t="shared" si="3"/>
        <v>4.0847860786857648</v>
      </c>
      <c r="Z22" s="13">
        <f t="shared" si="4"/>
        <v>5.43262232867471</v>
      </c>
      <c r="AA22" s="13">
        <f>'Lack of Coping Capacity'!G21</f>
        <v>5.1305224106416309</v>
      </c>
      <c r="AB22" s="13">
        <f>'Lack of Coping Capacity'!J21</f>
        <v>7.0147720813751224</v>
      </c>
      <c r="AC22" s="13">
        <f t="shared" si="5"/>
        <v>6.0726472460083762</v>
      </c>
      <c r="AD22" s="13">
        <f>'Lack of Coping Capacity'!P21</f>
        <v>7.6910178031076715</v>
      </c>
      <c r="AE22" s="13">
        <f>'Lack of Coping Capacity'!S21</f>
        <v>5.46</v>
      </c>
      <c r="AF22" s="13">
        <f>'Lack of Coping Capacity'!X21</f>
        <v>6.5566926730422157</v>
      </c>
      <c r="AG22" s="13">
        <f t="shared" si="6"/>
        <v>6.5692368253832951</v>
      </c>
      <c r="AH22" s="164">
        <f t="shared" si="7"/>
        <v>6.3273814502210968</v>
      </c>
      <c r="AI22" s="166">
        <f t="shared" si="8"/>
        <v>6.5113583532149066</v>
      </c>
    </row>
    <row r="23" spans="1:35" x14ac:dyDescent="0.25">
      <c r="A23" s="157" t="s">
        <v>3</v>
      </c>
      <c r="B23" s="125" t="s">
        <v>367</v>
      </c>
      <c r="C23" s="125" t="s">
        <v>2</v>
      </c>
      <c r="D23" s="104" t="s">
        <v>495</v>
      </c>
      <c r="E23" s="12" t="str">
        <f>'Hazard &amp; Exposure'!N22</f>
        <v>x</v>
      </c>
      <c r="F23" s="12">
        <f>'Hazard &amp; Exposure'!O22</f>
        <v>2.2565665192356774</v>
      </c>
      <c r="G23" s="12">
        <f>'Hazard &amp; Exposure'!P22</f>
        <v>8.8913349180689174</v>
      </c>
      <c r="H23" s="12">
        <f>'Hazard &amp; Exposure'!Q22</f>
        <v>4.1666666666666661</v>
      </c>
      <c r="I23" s="12">
        <f>'Hazard &amp; Exposure'!R22</f>
        <v>2.2565665192356774</v>
      </c>
      <c r="J23" s="12" t="str">
        <f>'Hazard &amp; Exposure'!U22</f>
        <v>x</v>
      </c>
      <c r="K23" s="12">
        <f>'Hazard &amp; Exposure'!W22</f>
        <v>3.0178176164627075</v>
      </c>
      <c r="L23" s="13">
        <f>'Hazard &amp; Exposure'!X22</f>
        <v>3.0178176164627075</v>
      </c>
      <c r="M23" s="13">
        <f t="shared" si="0"/>
        <v>2.6457447195424839</v>
      </c>
      <c r="N23" s="13">
        <f>Vulnerability!F22</f>
        <v>5.0970065396249185</v>
      </c>
      <c r="O23" s="13">
        <f>Vulnerability!I22</f>
        <v>8.7957827741590222</v>
      </c>
      <c r="P23" s="13">
        <f>Vulnerability!P22</f>
        <v>0.95312366804411275</v>
      </c>
      <c r="Q23" s="13">
        <f t="shared" si="1"/>
        <v>4.9857298803632428</v>
      </c>
      <c r="R23" s="13">
        <f>Vulnerability!V22</f>
        <v>0</v>
      </c>
      <c r="S23" s="13">
        <f>Vulnerability!AD22</f>
        <v>5.8036231051166309</v>
      </c>
      <c r="T23" s="13">
        <f>Vulnerability!AG22</f>
        <v>3.2042737277850688</v>
      </c>
      <c r="U23" s="13">
        <f>Vulnerability!AJ22</f>
        <v>0.61770282470888116</v>
      </c>
      <c r="V23" s="13">
        <f>Vulnerability!AM22</f>
        <v>0</v>
      </c>
      <c r="W23" s="13" t="str">
        <f>Vulnerability!AO22</f>
        <v>x</v>
      </c>
      <c r="X23" s="13">
        <f t="shared" si="2"/>
        <v>2.7475454180016987</v>
      </c>
      <c r="Y23" s="13">
        <f t="shared" si="3"/>
        <v>1.4711677657788533</v>
      </c>
      <c r="Z23" s="13">
        <f t="shared" si="4"/>
        <v>3.4268201202017332</v>
      </c>
      <c r="AA23" s="13">
        <f>'Lack of Coping Capacity'!G22</f>
        <v>5.1305224106416309</v>
      </c>
      <c r="AB23" s="13">
        <f>'Lack of Coping Capacity'!J22</f>
        <v>7.0147720813751224</v>
      </c>
      <c r="AC23" s="13">
        <f t="shared" si="5"/>
        <v>6.0726472460083762</v>
      </c>
      <c r="AD23" s="13">
        <f>'Lack of Coping Capacity'!P22</f>
        <v>6.4529408800307486</v>
      </c>
      <c r="AE23" s="13">
        <f>'Lack of Coping Capacity'!S22</f>
        <v>5.46</v>
      </c>
      <c r="AF23" s="13">
        <f>'Lack of Coping Capacity'!X22</f>
        <v>6.579293655990786</v>
      </c>
      <c r="AG23" s="13">
        <f t="shared" si="6"/>
        <v>6.1640781786738446</v>
      </c>
      <c r="AH23" s="164">
        <f t="shared" si="7"/>
        <v>6.118572010657477</v>
      </c>
      <c r="AI23" s="166">
        <f t="shared" si="8"/>
        <v>3.8138456020454252</v>
      </c>
    </row>
    <row r="24" spans="1:35" x14ac:dyDescent="0.25">
      <c r="A24" s="157" t="s">
        <v>3</v>
      </c>
      <c r="B24" s="125" t="s">
        <v>368</v>
      </c>
      <c r="C24" s="125" t="s">
        <v>2</v>
      </c>
      <c r="D24" s="104" t="s">
        <v>496</v>
      </c>
      <c r="E24" s="12" t="str">
        <f>'Hazard &amp; Exposure'!N23</f>
        <v>x</v>
      </c>
      <c r="F24" s="12">
        <f>'Hazard &amp; Exposure'!O23</f>
        <v>2.5324551203883021</v>
      </c>
      <c r="G24" s="12">
        <f>'Hazard &amp; Exposure'!P23</f>
        <v>10</v>
      </c>
      <c r="H24" s="12">
        <f>'Hazard &amp; Exposure'!Q23</f>
        <v>6.25</v>
      </c>
      <c r="I24" s="12">
        <f>'Hazard &amp; Exposure'!R23</f>
        <v>2.5324551203883021</v>
      </c>
      <c r="J24" s="12" t="str">
        <f>'Hazard &amp; Exposure'!U23</f>
        <v>x</v>
      </c>
      <c r="K24" s="12">
        <f>'Hazard &amp; Exposure'!W23</f>
        <v>3.0178176164627075</v>
      </c>
      <c r="L24" s="13">
        <f>'Hazard &amp; Exposure'!X23</f>
        <v>3.0178176164627075</v>
      </c>
      <c r="M24" s="13">
        <f t="shared" si="0"/>
        <v>2.7786696488178739</v>
      </c>
      <c r="N24" s="13">
        <f>Vulnerability!F23</f>
        <v>4.9379559679406091</v>
      </c>
      <c r="O24" s="13">
        <f>Vulnerability!I23</f>
        <v>8.7957827741590222</v>
      </c>
      <c r="P24" s="13">
        <f>Vulnerability!P23</f>
        <v>0.95309292265329637</v>
      </c>
      <c r="Q24" s="13">
        <f t="shared" si="1"/>
        <v>4.9061969081733849</v>
      </c>
      <c r="R24" s="13">
        <f>Vulnerability!V23</f>
        <v>0</v>
      </c>
      <c r="S24" s="13">
        <f>Vulnerability!AD23</f>
        <v>5.6304832212031455</v>
      </c>
      <c r="T24" s="13">
        <f>Vulnerability!AG23</f>
        <v>4.3906139452786359</v>
      </c>
      <c r="U24" s="13">
        <f>Vulnerability!AJ23</f>
        <v>0.14049556263323293</v>
      </c>
      <c r="V24" s="13">
        <f>Vulnerability!AM23</f>
        <v>0</v>
      </c>
      <c r="W24" s="13" t="str">
        <f>Vulnerability!AO23</f>
        <v>x</v>
      </c>
      <c r="X24" s="13">
        <f t="shared" si="2"/>
        <v>2.9254256751911956</v>
      </c>
      <c r="Y24" s="13">
        <f t="shared" si="3"/>
        <v>1.5742321457938837</v>
      </c>
      <c r="Z24" s="13">
        <f t="shared" si="4"/>
        <v>3.4185487458393866</v>
      </c>
      <c r="AA24" s="13">
        <f>'Lack of Coping Capacity'!G23</f>
        <v>5.1305224106416309</v>
      </c>
      <c r="AB24" s="13">
        <f>'Lack of Coping Capacity'!J23</f>
        <v>7.0147720813751224</v>
      </c>
      <c r="AC24" s="13">
        <f t="shared" si="5"/>
        <v>6.0726472460083762</v>
      </c>
      <c r="AD24" s="13">
        <f>'Lack of Coping Capacity'!P23</f>
        <v>6.1841606602505301</v>
      </c>
      <c r="AE24" s="13">
        <f>'Lack of Coping Capacity'!S23</f>
        <v>5.46</v>
      </c>
      <c r="AF24" s="13">
        <f>'Lack of Coping Capacity'!X23</f>
        <v>5.9161749239461106</v>
      </c>
      <c r="AG24" s="13">
        <f t="shared" si="6"/>
        <v>5.8534451947322141</v>
      </c>
      <c r="AH24" s="164">
        <f t="shared" si="7"/>
        <v>5.9642130419380557</v>
      </c>
      <c r="AI24" s="166">
        <f t="shared" si="8"/>
        <v>3.8407020226276232</v>
      </c>
    </row>
    <row r="25" spans="1:35" x14ac:dyDescent="0.25">
      <c r="A25" s="157" t="s">
        <v>3</v>
      </c>
      <c r="B25" s="125" t="s">
        <v>369</v>
      </c>
      <c r="C25" s="125" t="s">
        <v>2</v>
      </c>
      <c r="D25" s="104" t="s">
        <v>497</v>
      </c>
      <c r="E25" s="12" t="str">
        <f>'Hazard &amp; Exposure'!N24</f>
        <v>x</v>
      </c>
      <c r="F25" s="12">
        <f>'Hazard &amp; Exposure'!O24</f>
        <v>2.3265754265912579</v>
      </c>
      <c r="G25" s="12">
        <f>'Hazard &amp; Exposure'!P24</f>
        <v>8.5185564098518611</v>
      </c>
      <c r="H25" s="12">
        <f>'Hazard &amp; Exposure'!Q24</f>
        <v>0</v>
      </c>
      <c r="I25" s="12">
        <f>'Hazard &amp; Exposure'!R24</f>
        <v>2.3265754265912579</v>
      </c>
      <c r="J25" s="12" t="str">
        <f>'Hazard &amp; Exposure'!U24</f>
        <v>x</v>
      </c>
      <c r="K25" s="12">
        <f>'Hazard &amp; Exposure'!W24</f>
        <v>3.0178176164627075</v>
      </c>
      <c r="L25" s="13">
        <f>'Hazard &amp; Exposure'!X24</f>
        <v>3.0178176164627075</v>
      </c>
      <c r="M25" s="13">
        <f t="shared" si="0"/>
        <v>2.6792770574172597</v>
      </c>
      <c r="N25" s="13">
        <f>Vulnerability!F24</f>
        <v>4.8188056642452999</v>
      </c>
      <c r="O25" s="13">
        <f>Vulnerability!I24</f>
        <v>8.7957827741590222</v>
      </c>
      <c r="P25" s="13">
        <f>Vulnerability!P24</f>
        <v>0.95306936444806511</v>
      </c>
      <c r="Q25" s="13">
        <f t="shared" si="1"/>
        <v>4.8466158667744219</v>
      </c>
      <c r="R25" s="13">
        <f>Vulnerability!V24</f>
        <v>0</v>
      </c>
      <c r="S25" s="13">
        <f>Vulnerability!AD24</f>
        <v>5.8558579591471087</v>
      </c>
      <c r="T25" s="13">
        <f>Vulnerability!AG24</f>
        <v>4.9170928505644182</v>
      </c>
      <c r="U25" s="13">
        <f>Vulnerability!AJ24</f>
        <v>1.4482284659412992</v>
      </c>
      <c r="V25" s="13">
        <f>Vulnerability!AM24</f>
        <v>0</v>
      </c>
      <c r="W25" s="13" t="str">
        <f>Vulnerability!AO24</f>
        <v>x</v>
      </c>
      <c r="X25" s="13">
        <f t="shared" si="2"/>
        <v>3.4223285433579242</v>
      </c>
      <c r="Y25" s="13">
        <f t="shared" si="3"/>
        <v>1.8682264196589968</v>
      </c>
      <c r="Z25" s="13">
        <f t="shared" si="4"/>
        <v>3.501774267893158</v>
      </c>
      <c r="AA25" s="13">
        <f>'Lack of Coping Capacity'!G24</f>
        <v>5.1305224106416309</v>
      </c>
      <c r="AB25" s="13">
        <f>'Lack of Coping Capacity'!J24</f>
        <v>7.0147720813751224</v>
      </c>
      <c r="AC25" s="13">
        <f t="shared" si="5"/>
        <v>6.0726472460083762</v>
      </c>
      <c r="AD25" s="13">
        <f>'Lack of Coping Capacity'!P24</f>
        <v>5.6039408800307493</v>
      </c>
      <c r="AE25" s="13">
        <f>'Lack of Coping Capacity'!S24</f>
        <v>5.46</v>
      </c>
      <c r="AF25" s="13">
        <f>'Lack of Coping Capacity'!X24</f>
        <v>6.0240844422794826</v>
      </c>
      <c r="AG25" s="13">
        <f t="shared" si="6"/>
        <v>5.6960084407700764</v>
      </c>
      <c r="AH25" s="164">
        <f t="shared" si="7"/>
        <v>5.8877214903442834</v>
      </c>
      <c r="AI25" s="166">
        <f t="shared" si="8"/>
        <v>3.8084741324415909</v>
      </c>
    </row>
    <row r="26" spans="1:35" ht="15.75" thickBot="1" x14ac:dyDescent="0.3">
      <c r="A26" s="158" t="s">
        <v>3</v>
      </c>
      <c r="B26" s="159" t="s">
        <v>362</v>
      </c>
      <c r="C26" s="159" t="s">
        <v>2</v>
      </c>
      <c r="D26" s="160" t="s">
        <v>498</v>
      </c>
      <c r="E26" s="161" t="str">
        <f>'Hazard &amp; Exposure'!N25</f>
        <v>x</v>
      </c>
      <c r="F26" s="161">
        <f>'Hazard &amp; Exposure'!O25</f>
        <v>2.9908753355092861</v>
      </c>
      <c r="G26" s="161">
        <f>'Hazard &amp; Exposure'!P25</f>
        <v>6.9116411271259892</v>
      </c>
      <c r="H26" s="161">
        <f>'Hazard &amp; Exposure'!Q25</f>
        <v>0</v>
      </c>
      <c r="I26" s="161">
        <f>'Hazard &amp; Exposure'!R25</f>
        <v>2.9908753355092861</v>
      </c>
      <c r="J26" s="161">
        <f>'Hazard &amp; Exposure'!U25</f>
        <v>4</v>
      </c>
      <c r="K26" s="161">
        <f>'Hazard &amp; Exposure'!W25</f>
        <v>3.0178176164627075</v>
      </c>
      <c r="L26" s="162">
        <f>'Hazard &amp; Exposure'!X25</f>
        <v>3.3117596268653871</v>
      </c>
      <c r="M26" s="162">
        <f t="shared" si="0"/>
        <v>3.1529346272132246</v>
      </c>
      <c r="N26" s="162">
        <f>Vulnerability!F25</f>
        <v>4.8076570893871011</v>
      </c>
      <c r="O26" s="162">
        <f>Vulnerability!I25</f>
        <v>8.7957827741590222</v>
      </c>
      <c r="P26" s="162">
        <f>Vulnerability!P25</f>
        <v>0.9530671371290218</v>
      </c>
      <c r="Q26" s="162">
        <f t="shared" si="1"/>
        <v>4.8410410225155616</v>
      </c>
      <c r="R26" s="162">
        <f>Vulnerability!V25</f>
        <v>0</v>
      </c>
      <c r="S26" s="162">
        <f>Vulnerability!AD25</f>
        <v>5.4541373436876004</v>
      </c>
      <c r="T26" s="162">
        <f>Vulnerability!AG25</f>
        <v>5.7735109300280625</v>
      </c>
      <c r="U26" s="162">
        <f>Vulnerability!AJ25</f>
        <v>0.56187983452513635</v>
      </c>
      <c r="V26" s="162">
        <f>Vulnerability!AM25</f>
        <v>0</v>
      </c>
      <c r="W26" s="162" t="str">
        <f>Vulnerability!AO25</f>
        <v>x</v>
      </c>
      <c r="X26" s="162">
        <f t="shared" si="2"/>
        <v>3.3980436988824407</v>
      </c>
      <c r="Y26" s="162">
        <f t="shared" si="3"/>
        <v>1.8536412070410475</v>
      </c>
      <c r="Z26" s="162">
        <f t="shared" si="4"/>
        <v>3.4923851584610737</v>
      </c>
      <c r="AA26" s="162">
        <f>'Lack of Coping Capacity'!G25</f>
        <v>5.1305224106416309</v>
      </c>
      <c r="AB26" s="162">
        <f>'Lack of Coping Capacity'!J25</f>
        <v>7.0147720813751224</v>
      </c>
      <c r="AC26" s="162">
        <f t="shared" si="5"/>
        <v>6.0726472460083762</v>
      </c>
      <c r="AD26" s="162">
        <f>'Lack of Coping Capacity'!P25</f>
        <v>5.9087732976131662</v>
      </c>
      <c r="AE26" s="162">
        <f>'Lack of Coping Capacity'!S25</f>
        <v>5.46</v>
      </c>
      <c r="AF26" s="162">
        <f>'Lack of Coping Capacity'!X25</f>
        <v>6.5663456625224672</v>
      </c>
      <c r="AG26" s="162">
        <f t="shared" si="6"/>
        <v>5.9783729867118778</v>
      </c>
      <c r="AH26" s="165">
        <f t="shared" si="7"/>
        <v>6.0257285720270826</v>
      </c>
      <c r="AI26" s="168">
        <f t="shared" si="8"/>
        <v>4.0483888655555065</v>
      </c>
    </row>
    <row r="27" spans="1:35" x14ac:dyDescent="0.25">
      <c r="A27" s="152" t="s">
        <v>7</v>
      </c>
      <c r="B27" s="153" t="s">
        <v>370</v>
      </c>
      <c r="C27" s="153" t="s">
        <v>6</v>
      </c>
      <c r="D27" s="154" t="s">
        <v>499</v>
      </c>
      <c r="E27" s="155">
        <f>'Hazard &amp; Exposure'!N26</f>
        <v>0.11111111111111072</v>
      </c>
      <c r="F27" s="155">
        <f>'Hazard &amp; Exposure'!O26</f>
        <v>0</v>
      </c>
      <c r="G27" s="155">
        <f>'Hazard &amp; Exposure'!P26</f>
        <v>0</v>
      </c>
      <c r="H27" s="155">
        <f>'Hazard &amp; Exposure'!Q26</f>
        <v>0</v>
      </c>
      <c r="I27" s="155">
        <f>'Hazard &amp; Exposure'!R26</f>
        <v>2.7882556292432921E-2</v>
      </c>
      <c r="J27" s="155" t="str">
        <f>'Hazard &amp; Exposure'!U26</f>
        <v>x</v>
      </c>
      <c r="K27" s="155">
        <f>'Hazard &amp; Exposure'!W26</f>
        <v>2.5463682077825069</v>
      </c>
      <c r="L27" s="156">
        <f>'Hazard &amp; Exposure'!X26</f>
        <v>2.5463682077825069</v>
      </c>
      <c r="M27" s="156">
        <f t="shared" si="0"/>
        <v>1.3681647851349568</v>
      </c>
      <c r="N27" s="156">
        <f>Vulnerability!F26</f>
        <v>5.5464719086472494</v>
      </c>
      <c r="O27" s="156">
        <f>Vulnerability!I26</f>
        <v>8.8382917151557336</v>
      </c>
      <c r="P27" s="156">
        <f>Vulnerability!P26</f>
        <v>4.3071324341968014</v>
      </c>
      <c r="Q27" s="156">
        <f t="shared" si="1"/>
        <v>6.0595919916617582</v>
      </c>
      <c r="R27" s="156">
        <f>Vulnerability!V26</f>
        <v>0</v>
      </c>
      <c r="S27" s="156">
        <f>Vulnerability!AD26</f>
        <v>4.7429292929292934</v>
      </c>
      <c r="T27" s="156">
        <f>Vulnerability!AG26</f>
        <v>4.0109600068509952</v>
      </c>
      <c r="U27" s="156">
        <f>Vulnerability!AJ26</f>
        <v>6.5008768955345779</v>
      </c>
      <c r="V27" s="156">
        <f>Vulnerability!AM26</f>
        <v>7.2416243099961735</v>
      </c>
      <c r="W27" s="156">
        <f>Vulnerability!AO26</f>
        <v>0</v>
      </c>
      <c r="X27" s="156">
        <f t="shared" si="2"/>
        <v>4.9382944364814412</v>
      </c>
      <c r="Y27" s="156">
        <f t="shared" si="3"/>
        <v>2.8293931769908198</v>
      </c>
      <c r="Z27" s="156">
        <f t="shared" si="4"/>
        <v>4.6430931391126382</v>
      </c>
      <c r="AA27" s="156">
        <f>'Lack of Coping Capacity'!G26</f>
        <v>4.6143477411540124</v>
      </c>
      <c r="AB27" s="156">
        <f>'Lack of Coping Capacity'!J26</f>
        <v>6.7681877493858336</v>
      </c>
      <c r="AC27" s="156">
        <f t="shared" si="5"/>
        <v>5.691267745269923</v>
      </c>
      <c r="AD27" s="156">
        <f>'Lack of Coping Capacity'!P26</f>
        <v>7.2827110796242955</v>
      </c>
      <c r="AE27" s="156">
        <f>'Lack of Coping Capacity'!S26</f>
        <v>2.8644444444444446</v>
      </c>
      <c r="AF27" s="156">
        <f>'Lack of Coping Capacity'!X26</f>
        <v>6.0936228863117883</v>
      </c>
      <c r="AG27" s="156">
        <f t="shared" si="6"/>
        <v>5.4135928034601761</v>
      </c>
      <c r="AH27" s="163">
        <f t="shared" si="7"/>
        <v>5.5541643953794742</v>
      </c>
      <c r="AI27" s="167">
        <f t="shared" si="8"/>
        <v>3.2798565125214272</v>
      </c>
    </row>
    <row r="28" spans="1:35" x14ac:dyDescent="0.25">
      <c r="A28" s="157" t="s">
        <v>7</v>
      </c>
      <c r="B28" s="125" t="s">
        <v>372</v>
      </c>
      <c r="C28" s="125" t="s">
        <v>6</v>
      </c>
      <c r="D28" s="104" t="s">
        <v>501</v>
      </c>
      <c r="E28" s="12">
        <f>'Hazard &amp; Exposure'!N28</f>
        <v>7.1111111111111107</v>
      </c>
      <c r="F28" s="12">
        <f>'Hazard &amp; Exposure'!O28</f>
        <v>3.1553866560359252</v>
      </c>
      <c r="G28" s="12">
        <f>'Hazard &amp; Exposure'!P28</f>
        <v>3.9482474847136064</v>
      </c>
      <c r="H28" s="12">
        <f>'Hazard &amp; Exposure'!Q28</f>
        <v>6.25</v>
      </c>
      <c r="I28" s="12">
        <f>'Hazard &amp; Exposure'!R28</f>
        <v>5.3415804092061485</v>
      </c>
      <c r="J28" s="12" t="str">
        <f>'Hazard &amp; Exposure'!U28</f>
        <v>x</v>
      </c>
      <c r="K28" s="12">
        <f>'Hazard &amp; Exposure'!W28</f>
        <v>2.5463682077825069</v>
      </c>
      <c r="L28" s="13">
        <f>'Hazard &amp; Exposure'!X28</f>
        <v>2.5463682077825069</v>
      </c>
      <c r="M28" s="13">
        <f t="shared" si="0"/>
        <v>4.0815629652715053</v>
      </c>
      <c r="N28" s="13">
        <f>Vulnerability!F28</f>
        <v>9.2019688137715505</v>
      </c>
      <c r="O28" s="13">
        <f>Vulnerability!I28</f>
        <v>8.8382917151557336</v>
      </c>
      <c r="P28" s="13">
        <f>Vulnerability!P28</f>
        <v>4.3140063976454668</v>
      </c>
      <c r="Q28" s="13">
        <f t="shared" si="1"/>
        <v>7.8890589350860756</v>
      </c>
      <c r="R28" s="13">
        <f>Vulnerability!V28</f>
        <v>0</v>
      </c>
      <c r="S28" s="13">
        <f>Vulnerability!AD28</f>
        <v>4.7429292929292934</v>
      </c>
      <c r="T28" s="13">
        <f>Vulnerability!AG28</f>
        <v>4.5208961149151552</v>
      </c>
      <c r="U28" s="13">
        <f>Vulnerability!AJ28</f>
        <v>3.3713144689454597</v>
      </c>
      <c r="V28" s="13">
        <f>Vulnerability!AM28</f>
        <v>7.2416243099961743</v>
      </c>
      <c r="W28" s="13">
        <f>Vulnerability!AO28</f>
        <v>4.2105263157894735</v>
      </c>
      <c r="X28" s="13">
        <f t="shared" si="2"/>
        <v>4.9786222107598075</v>
      </c>
      <c r="Y28" s="13">
        <f t="shared" si="3"/>
        <v>2.8564902500746134</v>
      </c>
      <c r="Z28" s="13">
        <f t="shared" si="4"/>
        <v>5.9539007113344748</v>
      </c>
      <c r="AA28" s="13">
        <f>'Lack of Coping Capacity'!G28</f>
        <v>4.6143477411540124</v>
      </c>
      <c r="AB28" s="13">
        <f>'Lack of Coping Capacity'!J28</f>
        <v>6.7681877493858336</v>
      </c>
      <c r="AC28" s="13">
        <f t="shared" si="5"/>
        <v>5.691267745269923</v>
      </c>
      <c r="AD28" s="13">
        <f>'Lack of Coping Capacity'!P28</f>
        <v>7.2827110796242955</v>
      </c>
      <c r="AE28" s="13">
        <f>'Lack of Coping Capacity'!S28</f>
        <v>2.8644444444444446</v>
      </c>
      <c r="AF28" s="13">
        <f>'Lack of Coping Capacity'!X28</f>
        <v>5.8438560704140698</v>
      </c>
      <c r="AG28" s="13">
        <f t="shared" si="6"/>
        <v>5.3303371981609367</v>
      </c>
      <c r="AH28" s="164">
        <f t="shared" si="7"/>
        <v>5.5137108983756651</v>
      </c>
      <c r="AI28" s="166">
        <f t="shared" si="8"/>
        <v>5.117101441374925</v>
      </c>
    </row>
    <row r="29" spans="1:35" x14ac:dyDescent="0.25">
      <c r="A29" s="157" t="s">
        <v>7</v>
      </c>
      <c r="B29" s="125" t="s">
        <v>371</v>
      </c>
      <c r="C29" s="125" t="s">
        <v>6</v>
      </c>
      <c r="D29" s="104" t="s">
        <v>500</v>
      </c>
      <c r="E29" s="12">
        <f>'Hazard &amp; Exposure'!N27</f>
        <v>5.4444444444444455</v>
      </c>
      <c r="F29" s="12">
        <f>'Hazard &amp; Exposure'!O27</f>
        <v>2.9175560282470481</v>
      </c>
      <c r="G29" s="12">
        <f>'Hazard &amp; Exposure'!P27</f>
        <v>1.2570421680164152</v>
      </c>
      <c r="H29" s="12">
        <f>'Hazard &amp; Exposure'!Q27</f>
        <v>0</v>
      </c>
      <c r="I29" s="12">
        <f>'Hazard &amp; Exposure'!R27</f>
        <v>2.6672071940303939</v>
      </c>
      <c r="J29" s="12" t="str">
        <f>'Hazard &amp; Exposure'!U27</f>
        <v>x</v>
      </c>
      <c r="K29" s="12">
        <f>'Hazard &amp; Exposure'!W27</f>
        <v>2.5463682077825069</v>
      </c>
      <c r="L29" s="13">
        <f>'Hazard &amp; Exposure'!X27</f>
        <v>2.5463682077825069</v>
      </c>
      <c r="M29" s="13">
        <f t="shared" si="0"/>
        <v>2.6070023306329548</v>
      </c>
      <c r="N29" s="13">
        <f>Vulnerability!F27</f>
        <v>7.3078073525898235</v>
      </c>
      <c r="O29" s="13">
        <f>Vulnerability!I27</f>
        <v>8.8382917151557336</v>
      </c>
      <c r="P29" s="13">
        <f>Vulnerability!P27</f>
        <v>4.3112123820828048</v>
      </c>
      <c r="Q29" s="13">
        <f t="shared" si="1"/>
        <v>6.9412797006045457</v>
      </c>
      <c r="R29" s="13">
        <f>Vulnerability!V27</f>
        <v>0</v>
      </c>
      <c r="S29" s="13">
        <f>Vulnerability!AD27</f>
        <v>4.7429292929292934</v>
      </c>
      <c r="T29" s="13">
        <f>Vulnerability!AG27</f>
        <v>4.8595849458814762</v>
      </c>
      <c r="U29" s="13">
        <f>Vulnerability!AJ27</f>
        <v>4.2510481805603959</v>
      </c>
      <c r="V29" s="13">
        <f>Vulnerability!AM27</f>
        <v>7.2416243099961743</v>
      </c>
      <c r="W29" s="13">
        <f>Vulnerability!AO27</f>
        <v>4.2105263157894735</v>
      </c>
      <c r="X29" s="13">
        <f t="shared" si="2"/>
        <v>5.1876740974636517</v>
      </c>
      <c r="Y29" s="13">
        <f t="shared" si="3"/>
        <v>2.9984070724871765</v>
      </c>
      <c r="Z29" s="13">
        <f t="shared" si="4"/>
        <v>5.2948745165082443</v>
      </c>
      <c r="AA29" s="13">
        <f>'Lack of Coping Capacity'!G27</f>
        <v>4.6143477411540124</v>
      </c>
      <c r="AB29" s="13">
        <f>'Lack of Coping Capacity'!J27</f>
        <v>6.7681877493858336</v>
      </c>
      <c r="AC29" s="13">
        <f t="shared" si="5"/>
        <v>5.691267745269923</v>
      </c>
      <c r="AD29" s="13">
        <f>'Lack of Coping Capacity'!P27</f>
        <v>7.2827110796242955</v>
      </c>
      <c r="AE29" s="13">
        <f>'Lack of Coping Capacity'!S27</f>
        <v>2.8644444444444446</v>
      </c>
      <c r="AF29" s="13">
        <f>'Lack of Coping Capacity'!X27</f>
        <v>5.801819443320551</v>
      </c>
      <c r="AG29" s="13">
        <f t="shared" si="6"/>
        <v>5.3163249891297637</v>
      </c>
      <c r="AH29" s="164">
        <f t="shared" si="7"/>
        <v>5.5069311425796599</v>
      </c>
      <c r="AI29" s="166">
        <f t="shared" si="8"/>
        <v>4.2361264219088426</v>
      </c>
    </row>
    <row r="30" spans="1:35" x14ac:dyDescent="0.25">
      <c r="A30" s="157" t="s">
        <v>7</v>
      </c>
      <c r="B30" s="125" t="s">
        <v>373</v>
      </c>
      <c r="C30" s="125" t="s">
        <v>6</v>
      </c>
      <c r="D30" s="104" t="s">
        <v>502</v>
      </c>
      <c r="E30" s="12">
        <f>'Hazard &amp; Exposure'!N29</f>
        <v>7.1111111111111107</v>
      </c>
      <c r="F30" s="12">
        <f>'Hazard &amp; Exposure'!O29</f>
        <v>1.7540842652860336</v>
      </c>
      <c r="G30" s="12">
        <f>'Hazard &amp; Exposure'!P29</f>
        <v>4.5115390357107312</v>
      </c>
      <c r="H30" s="12">
        <f>'Hazard &amp; Exposure'!Q29</f>
        <v>0</v>
      </c>
      <c r="I30" s="12">
        <f>'Hazard &amp; Exposure'!R29</f>
        <v>3.873124366720937</v>
      </c>
      <c r="J30" s="12" t="str">
        <f>'Hazard &amp; Exposure'!U29</f>
        <v>x</v>
      </c>
      <c r="K30" s="12">
        <f>'Hazard &amp; Exposure'!W29</f>
        <v>2.5463682077825069</v>
      </c>
      <c r="L30" s="13">
        <f>'Hazard &amp; Exposure'!X29</f>
        <v>2.5463682077825069</v>
      </c>
      <c r="M30" s="13">
        <f t="shared" si="0"/>
        <v>3.2376432853432147</v>
      </c>
      <c r="N30" s="13">
        <f>Vulnerability!F29</f>
        <v>7.7737982233912151</v>
      </c>
      <c r="O30" s="13">
        <f>Vulnerability!I29</f>
        <v>8.8382917151557336</v>
      </c>
      <c r="P30" s="13">
        <f>Vulnerability!P29</f>
        <v>4.3120351577321321</v>
      </c>
      <c r="Q30" s="13">
        <f t="shared" si="1"/>
        <v>7.1744808299175737</v>
      </c>
      <c r="R30" s="13">
        <f>Vulnerability!V29</f>
        <v>0</v>
      </c>
      <c r="S30" s="13">
        <f>Vulnerability!AD29</f>
        <v>4.7429292929292934</v>
      </c>
      <c r="T30" s="13">
        <f>Vulnerability!AG29</f>
        <v>4.570390720390721</v>
      </c>
      <c r="U30" s="13">
        <f>Vulnerability!AJ29</f>
        <v>4.5071596177236088</v>
      </c>
      <c r="V30" s="13">
        <f>Vulnerability!AM29</f>
        <v>7.2416243099961735</v>
      </c>
      <c r="W30" s="13">
        <f>Vulnerability!AO29</f>
        <v>7.8947368421052637</v>
      </c>
      <c r="X30" s="13">
        <f t="shared" si="2"/>
        <v>6.0190574423348986</v>
      </c>
      <c r="Y30" s="13">
        <f t="shared" si="3"/>
        <v>3.5892513611879928</v>
      </c>
      <c r="Z30" s="13">
        <f t="shared" si="4"/>
        <v>5.669532216852736</v>
      </c>
      <c r="AA30" s="13">
        <f>'Lack of Coping Capacity'!G29</f>
        <v>4.6143477411540124</v>
      </c>
      <c r="AB30" s="13">
        <f>'Lack of Coping Capacity'!J29</f>
        <v>6.7681877493858336</v>
      </c>
      <c r="AC30" s="13">
        <f t="shared" si="5"/>
        <v>5.691267745269923</v>
      </c>
      <c r="AD30" s="13">
        <f>'Lack of Coping Capacity'!P29</f>
        <v>7.2827110796242955</v>
      </c>
      <c r="AE30" s="13">
        <f>'Lack of Coping Capacity'!S29</f>
        <v>2.8644444444444446</v>
      </c>
      <c r="AF30" s="13">
        <f>'Lack of Coping Capacity'!X29</f>
        <v>5.8855471241007029</v>
      </c>
      <c r="AG30" s="13">
        <f t="shared" si="6"/>
        <v>5.3442342160564813</v>
      </c>
      <c r="AH30" s="164">
        <f t="shared" si="7"/>
        <v>5.520443040005059</v>
      </c>
      <c r="AI30" s="166">
        <f t="shared" si="8"/>
        <v>4.6621193379500019</v>
      </c>
    </row>
    <row r="31" spans="1:35" x14ac:dyDescent="0.25">
      <c r="A31" s="157" t="s">
        <v>7</v>
      </c>
      <c r="B31" s="125" t="s">
        <v>374</v>
      </c>
      <c r="C31" s="125" t="s">
        <v>6</v>
      </c>
      <c r="D31" s="104" t="s">
        <v>503</v>
      </c>
      <c r="E31" s="12">
        <f>'Hazard &amp; Exposure'!N30</f>
        <v>4</v>
      </c>
      <c r="F31" s="12">
        <f>'Hazard &amp; Exposure'!O30</f>
        <v>4.4823475165927498</v>
      </c>
      <c r="G31" s="12">
        <f>'Hazard &amp; Exposure'!P30</f>
        <v>4.565139465479584</v>
      </c>
      <c r="H31" s="12">
        <f>'Hazard &amp; Exposure'!Q30</f>
        <v>0</v>
      </c>
      <c r="I31" s="12">
        <f>'Hazard &amp; Exposure'!R30</f>
        <v>3.4591033573633578</v>
      </c>
      <c r="J31" s="12" t="str">
        <f>'Hazard &amp; Exposure'!U30</f>
        <v>x</v>
      </c>
      <c r="K31" s="12">
        <f>'Hazard &amp; Exposure'!W30</f>
        <v>2.5463682077825069</v>
      </c>
      <c r="L31" s="13">
        <f>'Hazard &amp; Exposure'!X30</f>
        <v>2.5463682077825069</v>
      </c>
      <c r="M31" s="13">
        <f t="shared" si="0"/>
        <v>3.015588947277172</v>
      </c>
      <c r="N31" s="13">
        <f>Vulnerability!F30</f>
        <v>9.2019688137715505</v>
      </c>
      <c r="O31" s="13">
        <f>Vulnerability!I30</f>
        <v>8.8382917151557336</v>
      </c>
      <c r="P31" s="13">
        <f>Vulnerability!P30</f>
        <v>4.3143149956154216</v>
      </c>
      <c r="Q31" s="13">
        <f t="shared" si="1"/>
        <v>7.8891360845785643</v>
      </c>
      <c r="R31" s="13">
        <f>Vulnerability!V30</f>
        <v>0</v>
      </c>
      <c r="S31" s="13">
        <f>Vulnerability!AD30</f>
        <v>4.7429292929292934</v>
      </c>
      <c r="T31" s="13">
        <f>Vulnerability!AG30</f>
        <v>5.381675575823067</v>
      </c>
      <c r="U31" s="13">
        <f>Vulnerability!AJ30</f>
        <v>6.1935248553668067</v>
      </c>
      <c r="V31" s="13">
        <f>Vulnerability!AM30</f>
        <v>7.2416243099961735</v>
      </c>
      <c r="W31" s="13">
        <f>Vulnerability!AO30</f>
        <v>4.2105263157894735</v>
      </c>
      <c r="X31" s="13">
        <f t="shared" si="2"/>
        <v>5.6650349694539699</v>
      </c>
      <c r="Y31" s="13">
        <f t="shared" si="3"/>
        <v>3.3321679226359704</v>
      </c>
      <c r="Z31" s="13">
        <f t="shared" si="4"/>
        <v>6.1047590773361815</v>
      </c>
      <c r="AA31" s="13">
        <f>'Lack of Coping Capacity'!G30</f>
        <v>4.6143477411540124</v>
      </c>
      <c r="AB31" s="13">
        <f>'Lack of Coping Capacity'!J30</f>
        <v>6.7681877493858336</v>
      </c>
      <c r="AC31" s="13">
        <f t="shared" si="5"/>
        <v>5.691267745269923</v>
      </c>
      <c r="AD31" s="13">
        <f>'Lack of Coping Capacity'!P30</f>
        <v>7.2827110796242955</v>
      </c>
      <c r="AE31" s="13">
        <f>'Lack of Coping Capacity'!S30</f>
        <v>2.8644444444444446</v>
      </c>
      <c r="AF31" s="13">
        <f>'Lack of Coping Capacity'!X30</f>
        <v>5.7882706431986088</v>
      </c>
      <c r="AG31" s="13">
        <f t="shared" si="6"/>
        <v>5.3118087224224491</v>
      </c>
      <c r="AH31" s="164">
        <f t="shared" si="7"/>
        <v>5.5047477106668268</v>
      </c>
      <c r="AI31" s="166">
        <f t="shared" si="8"/>
        <v>4.6622192931085129</v>
      </c>
    </row>
    <row r="32" spans="1:35" ht="15.75" thickBot="1" x14ac:dyDescent="0.3">
      <c r="A32" s="158" t="s">
        <v>7</v>
      </c>
      <c r="B32" s="159" t="s">
        <v>375</v>
      </c>
      <c r="C32" s="159" t="s">
        <v>6</v>
      </c>
      <c r="D32" s="160" t="s">
        <v>504</v>
      </c>
      <c r="E32" s="161">
        <f>'Hazard &amp; Exposure'!N31</f>
        <v>4</v>
      </c>
      <c r="F32" s="161">
        <f>'Hazard &amp; Exposure'!O31</f>
        <v>0.84830759998072758</v>
      </c>
      <c r="G32" s="161">
        <f>'Hazard &amp; Exposure'!P31</f>
        <v>5.0683038827847202</v>
      </c>
      <c r="H32" s="161">
        <f>'Hazard &amp; Exposure'!Q31</f>
        <v>0</v>
      </c>
      <c r="I32" s="161">
        <f>'Hazard &amp; Exposure'!R31</f>
        <v>2.7444933667361058</v>
      </c>
      <c r="J32" s="161" t="str">
        <f>'Hazard &amp; Exposure'!U31</f>
        <v>x</v>
      </c>
      <c r="K32" s="161">
        <f>'Hazard &amp; Exposure'!W31</f>
        <v>2.5463682077825069</v>
      </c>
      <c r="L32" s="162">
        <f>'Hazard &amp; Exposure'!X31</f>
        <v>2.5463682077825069</v>
      </c>
      <c r="M32" s="162">
        <f t="shared" si="0"/>
        <v>2.646010405803525</v>
      </c>
      <c r="N32" s="162">
        <f>Vulnerability!F31</f>
        <v>6.3695433781770028</v>
      </c>
      <c r="O32" s="162">
        <f>Vulnerability!I31</f>
        <v>8.8382917151557336</v>
      </c>
      <c r="P32" s="162">
        <f>Vulnerability!P31</f>
        <v>4.3092299474301328</v>
      </c>
      <c r="Q32" s="162">
        <f t="shared" si="1"/>
        <v>6.471652104734968</v>
      </c>
      <c r="R32" s="162">
        <f>Vulnerability!V31</f>
        <v>0</v>
      </c>
      <c r="S32" s="162">
        <f>Vulnerability!AD31</f>
        <v>4.7429292929292934</v>
      </c>
      <c r="T32" s="162">
        <f>Vulnerability!AG31</f>
        <v>3.9371421186940068</v>
      </c>
      <c r="U32" s="162">
        <f>Vulnerability!AJ31</f>
        <v>6.1079788712979788</v>
      </c>
      <c r="V32" s="162">
        <f>Vulnerability!AM31</f>
        <v>7.2416243099961735</v>
      </c>
      <c r="W32" s="162">
        <f>Vulnerability!AO31</f>
        <v>4.2105263157894735</v>
      </c>
      <c r="X32" s="162">
        <f t="shared" si="2"/>
        <v>5.3948607785940697</v>
      </c>
      <c r="Y32" s="162">
        <f t="shared" si="3"/>
        <v>3.141550735311033</v>
      </c>
      <c r="Z32" s="162">
        <f t="shared" si="4"/>
        <v>5.0304492505597356</v>
      </c>
      <c r="AA32" s="162">
        <f>'Lack of Coping Capacity'!G31</f>
        <v>4.6143477411540124</v>
      </c>
      <c r="AB32" s="162">
        <f>'Lack of Coping Capacity'!J31</f>
        <v>6.7681877493858336</v>
      </c>
      <c r="AC32" s="162">
        <f t="shared" si="5"/>
        <v>5.691267745269923</v>
      </c>
      <c r="AD32" s="162">
        <f>'Lack of Coping Capacity'!P31</f>
        <v>7.2827110796242955</v>
      </c>
      <c r="AE32" s="162">
        <f>'Lack of Coping Capacity'!S31</f>
        <v>2.8644444444444446</v>
      </c>
      <c r="AF32" s="162">
        <f>'Lack of Coping Capacity'!X31</f>
        <v>5.7882706431986088</v>
      </c>
      <c r="AG32" s="162">
        <f t="shared" si="6"/>
        <v>5.3118087224224491</v>
      </c>
      <c r="AH32" s="165">
        <f t="shared" si="7"/>
        <v>5.5047477106668268</v>
      </c>
      <c r="AI32" s="168">
        <f t="shared" si="8"/>
        <v>4.1845161315805122</v>
      </c>
    </row>
    <row r="33" spans="1:35" x14ac:dyDescent="0.25">
      <c r="A33" s="152" t="s">
        <v>9</v>
      </c>
      <c r="B33" s="153" t="s">
        <v>384</v>
      </c>
      <c r="C33" s="153" t="s">
        <v>8</v>
      </c>
      <c r="D33" s="154" t="s">
        <v>513</v>
      </c>
      <c r="E33" s="155">
        <f>'Hazard &amp; Exposure'!N40</f>
        <v>2.7777777777777786</v>
      </c>
      <c r="F33" s="155">
        <f>'Hazard &amp; Exposure'!O40</f>
        <v>4.61457889829307</v>
      </c>
      <c r="G33" s="155">
        <f>'Hazard &amp; Exposure'!P40</f>
        <v>0.8228239483065849</v>
      </c>
      <c r="H33" s="155">
        <f>'Hazard &amp; Exposure'!Q40</f>
        <v>0</v>
      </c>
      <c r="I33" s="155">
        <f>'Hazard &amp; Exposure'!R40</f>
        <v>2.2415888189475148</v>
      </c>
      <c r="J33" s="155">
        <f>'Hazard &amp; Exposure'!U40</f>
        <v>4</v>
      </c>
      <c r="K33" s="155">
        <f>'Hazard &amp; Exposure'!W40</f>
        <v>4.1854244470596313</v>
      </c>
      <c r="L33" s="156">
        <f>'Hazard &amp; Exposure'!X40</f>
        <v>4.0823801350593572</v>
      </c>
      <c r="M33" s="156">
        <f t="shared" si="0"/>
        <v>3.2154486260683375</v>
      </c>
      <c r="N33" s="156">
        <f>Vulnerability!F40</f>
        <v>4.432511410566546</v>
      </c>
      <c r="O33" s="156">
        <f>Vulnerability!I40</f>
        <v>6.3621386731574718</v>
      </c>
      <c r="P33" s="156">
        <f>Vulnerability!P40</f>
        <v>3.731754474822623</v>
      </c>
      <c r="Q33" s="156">
        <f t="shared" si="1"/>
        <v>4.7397289922782964</v>
      </c>
      <c r="R33" s="156">
        <f>Vulnerability!V40</f>
        <v>4.2964324343639397</v>
      </c>
      <c r="S33" s="156">
        <f>Vulnerability!AD40</f>
        <v>2.6581818181818182</v>
      </c>
      <c r="T33" s="156">
        <f>Vulnerability!AG40</f>
        <v>6.3453121376516082</v>
      </c>
      <c r="U33" s="156">
        <f>Vulnerability!AJ40</f>
        <v>3.9595965992748923</v>
      </c>
      <c r="V33" s="156">
        <f>Vulnerability!AM40</f>
        <v>0.95836974401861141</v>
      </c>
      <c r="W33" s="156">
        <f>Vulnerability!AO40</f>
        <v>1.5789473684210531</v>
      </c>
      <c r="X33" s="156">
        <f t="shared" si="2"/>
        <v>3.3653667526766768</v>
      </c>
      <c r="Y33" s="156">
        <f t="shared" si="3"/>
        <v>3.8457990796180486</v>
      </c>
      <c r="Z33" s="156">
        <f t="shared" si="4"/>
        <v>4.3074298160182982</v>
      </c>
      <c r="AA33" s="156">
        <f>'Lack of Coping Capacity'!G40</f>
        <v>6.5321534088371731</v>
      </c>
      <c r="AB33" s="156">
        <f>'Lack of Coping Capacity'!J40</f>
        <v>6.7390293121337894</v>
      </c>
      <c r="AC33" s="156">
        <f t="shared" si="5"/>
        <v>6.6355913604854813</v>
      </c>
      <c r="AD33" s="156">
        <f>'Lack of Coping Capacity'!P40</f>
        <v>7.722562296655231</v>
      </c>
      <c r="AE33" s="156">
        <f>'Lack of Coping Capacity'!S40</f>
        <v>7.8155555555555551</v>
      </c>
      <c r="AF33" s="156">
        <f>'Lack of Coping Capacity'!X40</f>
        <v>7.4298728813559327</v>
      </c>
      <c r="AG33" s="156">
        <f t="shared" si="6"/>
        <v>7.6559969111889066</v>
      </c>
      <c r="AH33" s="163">
        <f t="shared" si="7"/>
        <v>7.1787540771658342</v>
      </c>
      <c r="AI33" s="167">
        <f t="shared" si="8"/>
        <v>4.6327225027171117</v>
      </c>
    </row>
    <row r="34" spans="1:35" x14ac:dyDescent="0.25">
      <c r="A34" s="157" t="s">
        <v>9</v>
      </c>
      <c r="B34" s="125" t="s">
        <v>382</v>
      </c>
      <c r="C34" s="125" t="s">
        <v>8</v>
      </c>
      <c r="D34" s="104" t="s">
        <v>511</v>
      </c>
      <c r="E34" s="12">
        <f>'Hazard &amp; Exposure'!N38</f>
        <v>10</v>
      </c>
      <c r="F34" s="12">
        <f>'Hazard &amp; Exposure'!O38</f>
        <v>4.7091165732034321</v>
      </c>
      <c r="G34" s="12">
        <f>'Hazard &amp; Exposure'!P38</f>
        <v>3.9324115256387557</v>
      </c>
      <c r="H34" s="12">
        <f>'Hazard &amp; Exposure'!Q38</f>
        <v>0</v>
      </c>
      <c r="I34" s="12">
        <f>'Hazard &amp; Exposure'!R38</f>
        <v>6.2305583177648973</v>
      </c>
      <c r="J34" s="12">
        <f>'Hazard &amp; Exposure'!U38</f>
        <v>6</v>
      </c>
      <c r="K34" s="12">
        <f>'Hazard &amp; Exposure'!W38</f>
        <v>6.6854244470596313</v>
      </c>
      <c r="L34" s="13">
        <f>'Hazard &amp; Exposure'!X38</f>
        <v>6.3923801350593568</v>
      </c>
      <c r="M34" s="13">
        <f t="shared" si="0"/>
        <v>6.312151260662402</v>
      </c>
      <c r="N34" s="13">
        <f>Vulnerability!F38</f>
        <v>9.6134078995963677</v>
      </c>
      <c r="O34" s="13">
        <f>Vulnerability!I38</f>
        <v>6.7371386731574718</v>
      </c>
      <c r="P34" s="13">
        <f>Vulnerability!P38</f>
        <v>3.7325873882665981</v>
      </c>
      <c r="Q34" s="13">
        <f t="shared" si="1"/>
        <v>7.4241354651542011</v>
      </c>
      <c r="R34" s="13">
        <f>Vulnerability!V38</f>
        <v>5.0615216309256681</v>
      </c>
      <c r="S34" s="13">
        <f>Vulnerability!AD38</f>
        <v>3.8201007828109965</v>
      </c>
      <c r="T34" s="13">
        <f>Vulnerability!AG38</f>
        <v>6.8119212883261273</v>
      </c>
      <c r="U34" s="13">
        <f>Vulnerability!AJ38</f>
        <v>5.9388183274302353</v>
      </c>
      <c r="V34" s="13">
        <f>Vulnerability!AM38</f>
        <v>0</v>
      </c>
      <c r="W34" s="13">
        <f>Vulnerability!AO38</f>
        <v>7.8947368421052637</v>
      </c>
      <c r="X34" s="13">
        <f t="shared" si="2"/>
        <v>5.4539792604061255</v>
      </c>
      <c r="Y34" s="13">
        <f t="shared" si="3"/>
        <v>5.2610405703358225</v>
      </c>
      <c r="Z34" s="13">
        <f t="shared" si="4"/>
        <v>6.4668600831230174</v>
      </c>
      <c r="AA34" s="13">
        <f>'Lack of Coping Capacity'!G38</f>
        <v>6.5321534088371731</v>
      </c>
      <c r="AB34" s="13">
        <f>'Lack of Coping Capacity'!J38</f>
        <v>6.7390293121337894</v>
      </c>
      <c r="AC34" s="13">
        <f t="shared" si="5"/>
        <v>6.6355913604854813</v>
      </c>
      <c r="AD34" s="13">
        <f>'Lack of Coping Capacity'!P38</f>
        <v>7.722562296655231</v>
      </c>
      <c r="AE34" s="13">
        <f>'Lack of Coping Capacity'!S38</f>
        <v>7.8155555555555551</v>
      </c>
      <c r="AF34" s="13">
        <f>'Lack of Coping Capacity'!X38</f>
        <v>7.5826506591337104</v>
      </c>
      <c r="AG34" s="13">
        <f t="shared" si="6"/>
        <v>7.7069228371148313</v>
      </c>
      <c r="AH34" s="164">
        <f t="shared" si="7"/>
        <v>7.2078417308199523</v>
      </c>
      <c r="AI34" s="166">
        <f t="shared" si="8"/>
        <v>6.6510779029088845</v>
      </c>
    </row>
    <row r="35" spans="1:35" x14ac:dyDescent="0.25">
      <c r="A35" s="157" t="s">
        <v>9</v>
      </c>
      <c r="B35" s="125" t="s">
        <v>376</v>
      </c>
      <c r="C35" s="125" t="s">
        <v>8</v>
      </c>
      <c r="D35" s="104" t="s">
        <v>505</v>
      </c>
      <c r="E35" s="12">
        <f>'Hazard &amp; Exposure'!N32</f>
        <v>5.0625</v>
      </c>
      <c r="F35" s="12">
        <f>'Hazard &amp; Exposure'!O32</f>
        <v>2.9459146190413565</v>
      </c>
      <c r="G35" s="12">
        <f>'Hazard &amp; Exposure'!P32</f>
        <v>5.5802838060508169</v>
      </c>
      <c r="H35" s="12">
        <f>'Hazard &amp; Exposure'!Q32</f>
        <v>6.25</v>
      </c>
      <c r="I35" s="12">
        <f>'Hazard &amp; Exposure'!R32</f>
        <v>5.0745863367962745</v>
      </c>
      <c r="J35" s="12" t="str">
        <f>'Hazard &amp; Exposure'!U32</f>
        <v>x</v>
      </c>
      <c r="K35" s="12">
        <f>'Hazard &amp; Exposure'!W32</f>
        <v>4.1854244470596313</v>
      </c>
      <c r="L35" s="13">
        <f>'Hazard &amp; Exposure'!X32</f>
        <v>4.1854244470596313</v>
      </c>
      <c r="M35" s="13">
        <f t="shared" si="0"/>
        <v>4.6452717126502554</v>
      </c>
      <c r="N35" s="13">
        <f>Vulnerability!F32</f>
        <v>9.3871321328260358</v>
      </c>
      <c r="O35" s="13">
        <f>Vulnerability!I32</f>
        <v>6.9871386731574718</v>
      </c>
      <c r="P35" s="13">
        <f>Vulnerability!P32</f>
        <v>3.7324452360586116</v>
      </c>
      <c r="Q35" s="13">
        <f t="shared" si="1"/>
        <v>7.3734620437170388</v>
      </c>
      <c r="R35" s="13">
        <f>Vulnerability!V32</f>
        <v>0.94028885753771674</v>
      </c>
      <c r="S35" s="13">
        <f>Vulnerability!AD32</f>
        <v>2.6581818181818182</v>
      </c>
      <c r="T35" s="13">
        <f>Vulnerability!AG32</f>
        <v>6.3675105257508138</v>
      </c>
      <c r="U35" s="13">
        <f>Vulnerability!AJ32</f>
        <v>3.7040945546644153</v>
      </c>
      <c r="V35" s="13">
        <f>Vulnerability!AM32</f>
        <v>0</v>
      </c>
      <c r="W35" s="13">
        <f>Vulnerability!AO32</f>
        <v>1.5789473684210531</v>
      </c>
      <c r="X35" s="13">
        <f t="shared" si="2"/>
        <v>3.1762097933006661</v>
      </c>
      <c r="Y35" s="13">
        <f t="shared" si="3"/>
        <v>2.1275443972109285</v>
      </c>
      <c r="Z35" s="13">
        <f t="shared" si="4"/>
        <v>5.3165084715782296</v>
      </c>
      <c r="AA35" s="13">
        <f>'Lack of Coping Capacity'!G32</f>
        <v>6.5321534088371731</v>
      </c>
      <c r="AB35" s="13">
        <f>'Lack of Coping Capacity'!J32</f>
        <v>6.7390293121337894</v>
      </c>
      <c r="AC35" s="13">
        <f t="shared" si="5"/>
        <v>6.6355913604854813</v>
      </c>
      <c r="AD35" s="13">
        <f>'Lack of Coping Capacity'!P32</f>
        <v>7.722562296655231</v>
      </c>
      <c r="AE35" s="13">
        <f>'Lack of Coping Capacity'!S32</f>
        <v>7.8155555555555551</v>
      </c>
      <c r="AF35" s="13">
        <f>'Lack of Coping Capacity'!X32</f>
        <v>7.6104284369114881</v>
      </c>
      <c r="AG35" s="13">
        <f t="shared" si="6"/>
        <v>7.7161820963740908</v>
      </c>
      <c r="AH35" s="164">
        <f t="shared" si="7"/>
        <v>7.2131537155733483</v>
      </c>
      <c r="AI35" s="166">
        <f t="shared" si="8"/>
        <v>5.6267066434165933</v>
      </c>
    </row>
    <row r="36" spans="1:35" x14ac:dyDescent="0.25">
      <c r="A36" s="157" t="s">
        <v>9</v>
      </c>
      <c r="B36" s="125" t="s">
        <v>383</v>
      </c>
      <c r="C36" s="125" t="s">
        <v>8</v>
      </c>
      <c r="D36" s="104" t="s">
        <v>512</v>
      </c>
      <c r="E36" s="12">
        <f>'Hazard &amp; Exposure'!N39</f>
        <v>10</v>
      </c>
      <c r="F36" s="12">
        <f>'Hazard &amp; Exposure'!O39</f>
        <v>0</v>
      </c>
      <c r="G36" s="12">
        <f>'Hazard &amp; Exposure'!P39</f>
        <v>7.4550849584433365E-2</v>
      </c>
      <c r="H36" s="12">
        <f>'Hazard &amp; Exposure'!Q39</f>
        <v>0</v>
      </c>
      <c r="I36" s="12">
        <f>'Hazard &amp; Exposure'!R39</f>
        <v>4.8733813946670725</v>
      </c>
      <c r="J36" s="12" t="str">
        <f>'Hazard &amp; Exposure'!U39</f>
        <v>x</v>
      </c>
      <c r="K36" s="12">
        <f>'Hazard &amp; Exposure'!W39</f>
        <v>8.1854244470596313</v>
      </c>
      <c r="L36" s="13">
        <f>'Hazard &amp; Exposure'!X39</f>
        <v>8.1854244470596313</v>
      </c>
      <c r="M36" s="13">
        <f t="shared" ref="M36:M67" si="9">(10-GEOMEAN(((10-I36)/10*9+1),((10-L36)/10*9+1)))/9*10</f>
        <v>6.8391510638543549</v>
      </c>
      <c r="N36" s="13">
        <f>Vulnerability!F39</f>
        <v>9.3263917572938677</v>
      </c>
      <c r="O36" s="13">
        <f>Vulnerability!I39</f>
        <v>5.4871386731574727</v>
      </c>
      <c r="P36" s="13">
        <f>Vulnerability!P39</f>
        <v>3.7324327208505572</v>
      </c>
      <c r="Q36" s="13">
        <f t="shared" ref="Q36:Q67" si="10">AVERAGE(N36,N36,O36,P36)</f>
        <v>6.9680887271489409</v>
      </c>
      <c r="R36" s="13">
        <f>Vulnerability!V39</f>
        <v>6.0045975754304681</v>
      </c>
      <c r="S36" s="13">
        <f>Vulnerability!AD39</f>
        <v>2.6581818181818182</v>
      </c>
      <c r="T36" s="13">
        <f>Vulnerability!AG39</f>
        <v>5.3277408462593652</v>
      </c>
      <c r="U36" s="13">
        <f>Vulnerability!AJ39</f>
        <v>3.2798951401492236</v>
      </c>
      <c r="V36" s="13">
        <f>Vulnerability!AM39</f>
        <v>0.23482100405305317</v>
      </c>
      <c r="W36" s="13">
        <f>Vulnerability!AO39</f>
        <v>4.2105263157894735</v>
      </c>
      <c r="X36" s="13">
        <f t="shared" ref="X36:X67" si="11">IF(W36="x",(10-GEOMEAN(((10-S36)/10*9+1),((10-T36)/10*9+1),((10-U36)/10*9+1),((10-V36)/10*9+1)))/9*10,(10-GEOMEAN(((10-S36)/10*9+1),((10-T36)/10*9+1),((10-V36)/10*9+1),((10-W36)/10*9+1),((10-U36)/10*9+1)))/9*10)</f>
        <v>3.3186108941114592</v>
      </c>
      <c r="Y36" s="13">
        <f t="shared" ref="Y36:Y67" si="12">(10-GEOMEAN(((10-R36)/10*9+1),((10-X36)/10*9+1)))/9*10</f>
        <v>4.8029808148265563</v>
      </c>
      <c r="Z36" s="13">
        <f t="shared" ref="Z36:Z67" si="13">(10-GEOMEAN(((10-Q36)/10*9+1),((10-Y36)/10*9+1)))/9*10</f>
        <v>5.9988977921604212</v>
      </c>
      <c r="AA36" s="13">
        <f>'Lack of Coping Capacity'!G39</f>
        <v>6.5321534088371731</v>
      </c>
      <c r="AB36" s="13">
        <f>'Lack of Coping Capacity'!J39</f>
        <v>6.7390293121337894</v>
      </c>
      <c r="AC36" s="13">
        <f t="shared" ref="AC36:AC67" si="14">AVERAGE(AA36:AB36)</f>
        <v>6.6355913604854813</v>
      </c>
      <c r="AD36" s="13">
        <f>'Lack of Coping Capacity'!P39</f>
        <v>7.722562296655231</v>
      </c>
      <c r="AE36" s="13">
        <f>'Lack of Coping Capacity'!S39</f>
        <v>7.8155555555555551</v>
      </c>
      <c r="AF36" s="13">
        <f>'Lack of Coping Capacity'!X39</f>
        <v>8.902095103578155</v>
      </c>
      <c r="AG36" s="13">
        <f t="shared" ref="AG36:AG67" si="15">AVERAGE(AD36:AF36)</f>
        <v>8.1467376519296462</v>
      </c>
      <c r="AH36" s="164">
        <f t="shared" ref="AH36:AH67" si="16">(10-GEOMEAN(((10-AC36)/10*9+1),((10-AG36)/10*9+1)))/9*10</f>
        <v>7.468706415748847</v>
      </c>
      <c r="AI36" s="166">
        <f t="shared" ref="AI36:AI67" si="17">M36^(1/3)*Z36^(1/3)*AH36^(1/3)</f>
        <v>6.7417557746585661</v>
      </c>
    </row>
    <row r="37" spans="1:35" x14ac:dyDescent="0.25">
      <c r="A37" s="157" t="s">
        <v>9</v>
      </c>
      <c r="B37" s="125" t="s">
        <v>377</v>
      </c>
      <c r="C37" s="125" t="s">
        <v>8</v>
      </c>
      <c r="D37" s="104" t="s">
        <v>506</v>
      </c>
      <c r="E37" s="12">
        <f>'Hazard &amp; Exposure'!N33</f>
        <v>6.25</v>
      </c>
      <c r="F37" s="12">
        <f>'Hazard &amp; Exposure'!O33</f>
        <v>2.5279037537579252</v>
      </c>
      <c r="G37" s="12">
        <f>'Hazard &amp; Exposure'!P33</f>
        <v>5.8479741613503604</v>
      </c>
      <c r="H37" s="12">
        <f>'Hazard &amp; Exposure'!Q33</f>
        <v>7.291666666666667</v>
      </c>
      <c r="I37" s="12">
        <f>'Hazard &amp; Exposure'!R33</f>
        <v>5.7295595560698906</v>
      </c>
      <c r="J37" s="12">
        <f>'Hazard &amp; Exposure'!U33</f>
        <v>4</v>
      </c>
      <c r="K37" s="12">
        <f>'Hazard &amp; Exposure'!W33</f>
        <v>4.1854244470596313</v>
      </c>
      <c r="L37" s="13">
        <f>'Hazard &amp; Exposure'!X33</f>
        <v>4.0823801350593572</v>
      </c>
      <c r="M37" s="13">
        <f t="shared" si="9"/>
        <v>4.960868992776442</v>
      </c>
      <c r="N37" s="13">
        <f>Vulnerability!F33</f>
        <v>9.0906954796538955</v>
      </c>
      <c r="O37" s="13">
        <f>Vulnerability!I33</f>
        <v>6.1121386731574718</v>
      </c>
      <c r="P37" s="13">
        <f>Vulnerability!P33</f>
        <v>3.7323470453406173</v>
      </c>
      <c r="Q37" s="13">
        <f t="shared" si="10"/>
        <v>7.0064691694514698</v>
      </c>
      <c r="R37" s="13">
        <f>Vulnerability!V33</f>
        <v>3.0062029817550036</v>
      </c>
      <c r="S37" s="13">
        <f>Vulnerability!AD33</f>
        <v>3.0687194821099872</v>
      </c>
      <c r="T37" s="13">
        <f>Vulnerability!AG33</f>
        <v>7.3230799923798653</v>
      </c>
      <c r="U37" s="13">
        <f>Vulnerability!AJ33</f>
        <v>4.2382865925017272</v>
      </c>
      <c r="V37" s="13">
        <f>Vulnerability!AM33</f>
        <v>0</v>
      </c>
      <c r="W37" s="13">
        <f>Vulnerability!AO33</f>
        <v>4.2105263157894735</v>
      </c>
      <c r="X37" s="13">
        <f t="shared" si="11"/>
        <v>4.1750089740687075</v>
      </c>
      <c r="Y37" s="13">
        <f t="shared" si="12"/>
        <v>3.6133467378756312</v>
      </c>
      <c r="Z37" s="13">
        <f t="shared" si="13"/>
        <v>5.5635316285742666</v>
      </c>
      <c r="AA37" s="13">
        <f>'Lack of Coping Capacity'!G33</f>
        <v>6.5321534088371731</v>
      </c>
      <c r="AB37" s="13">
        <f>'Lack of Coping Capacity'!J33</f>
        <v>6.7390293121337894</v>
      </c>
      <c r="AC37" s="13">
        <f t="shared" si="14"/>
        <v>6.6355913604854813</v>
      </c>
      <c r="AD37" s="13">
        <f>'Lack of Coping Capacity'!P33</f>
        <v>7.722562296655231</v>
      </c>
      <c r="AE37" s="13">
        <f>'Lack of Coping Capacity'!S33</f>
        <v>7.8155555555555551</v>
      </c>
      <c r="AF37" s="13">
        <f>'Lack of Coping Capacity'!X33</f>
        <v>7.6798728813559327</v>
      </c>
      <c r="AG37" s="13">
        <f t="shared" si="15"/>
        <v>7.7393302445222396</v>
      </c>
      <c r="AH37" s="164">
        <f t="shared" si="16"/>
        <v>7.2264654563312449</v>
      </c>
      <c r="AI37" s="166">
        <f t="shared" si="17"/>
        <v>5.8426707975168917</v>
      </c>
    </row>
    <row r="38" spans="1:35" x14ac:dyDescent="0.25">
      <c r="A38" s="157" t="s">
        <v>9</v>
      </c>
      <c r="B38" s="125" t="s">
        <v>380</v>
      </c>
      <c r="C38" s="125" t="s">
        <v>8</v>
      </c>
      <c r="D38" s="104" t="s">
        <v>509</v>
      </c>
      <c r="E38" s="12">
        <f>'Hazard &amp; Exposure'!N36</f>
        <v>10</v>
      </c>
      <c r="F38" s="12">
        <f>'Hazard &amp; Exposure'!O36</f>
        <v>4.2178994490002566</v>
      </c>
      <c r="G38" s="12">
        <f>'Hazard &amp; Exposure'!P36</f>
        <v>6.8773514899501969</v>
      </c>
      <c r="H38" s="12">
        <f>'Hazard &amp; Exposure'!Q36</f>
        <v>8.3333333333333339</v>
      </c>
      <c r="I38" s="12">
        <f>'Hazard &amp; Exposure'!R36</f>
        <v>8.0304019494654924</v>
      </c>
      <c r="J38" s="12">
        <f>'Hazard &amp; Exposure'!U36</f>
        <v>5</v>
      </c>
      <c r="K38" s="12">
        <f>'Hazard &amp; Exposure'!W36</f>
        <v>4.1854244470596313</v>
      </c>
      <c r="L38" s="13">
        <f>'Hazard &amp; Exposure'!X36</f>
        <v>4.4123801350593572</v>
      </c>
      <c r="M38" s="13">
        <f t="shared" si="9"/>
        <v>6.5683320179433693</v>
      </c>
      <c r="N38" s="13">
        <f>Vulnerability!F36</f>
        <v>9.9041355009777554</v>
      </c>
      <c r="O38" s="13">
        <f>Vulnerability!I36</f>
        <v>6.9871386731574718</v>
      </c>
      <c r="P38" s="13">
        <f>Vulnerability!P36</f>
        <v>3.7326826071917907</v>
      </c>
      <c r="Q38" s="13">
        <f t="shared" si="10"/>
        <v>7.6320230705761931</v>
      </c>
      <c r="R38" s="13">
        <f>Vulnerability!V36</f>
        <v>2.9343523278718653</v>
      </c>
      <c r="S38" s="13">
        <f>Vulnerability!AD36</f>
        <v>3.1189669163908356</v>
      </c>
      <c r="T38" s="13">
        <f>Vulnerability!AG36</f>
        <v>6.1675260227887021</v>
      </c>
      <c r="U38" s="13">
        <f>Vulnerability!AJ36</f>
        <v>2.9532424478559962</v>
      </c>
      <c r="V38" s="13">
        <f>Vulnerability!AM36</f>
        <v>0</v>
      </c>
      <c r="W38" s="13">
        <f>Vulnerability!AO36</f>
        <v>4.2105263157894735</v>
      </c>
      <c r="X38" s="13">
        <f t="shared" si="11"/>
        <v>3.5500093298489026</v>
      </c>
      <c r="Y38" s="13">
        <f t="shared" si="12"/>
        <v>3.2482041804078321</v>
      </c>
      <c r="Z38" s="13">
        <f t="shared" si="13"/>
        <v>5.8808390850641965</v>
      </c>
      <c r="AA38" s="13">
        <f>'Lack of Coping Capacity'!G36</f>
        <v>6.5321534088371731</v>
      </c>
      <c r="AB38" s="13">
        <f>'Lack of Coping Capacity'!J36</f>
        <v>6.7390293121337894</v>
      </c>
      <c r="AC38" s="13">
        <f t="shared" si="14"/>
        <v>6.6355913604854813</v>
      </c>
      <c r="AD38" s="13">
        <f>'Lack of Coping Capacity'!P36</f>
        <v>7.722562296655231</v>
      </c>
      <c r="AE38" s="13">
        <f>'Lack of Coping Capacity'!S36</f>
        <v>7.8155555555555551</v>
      </c>
      <c r="AF38" s="13">
        <f>'Lack of Coping Capacity'!X36</f>
        <v>7.4298728813559327</v>
      </c>
      <c r="AG38" s="13">
        <f t="shared" si="15"/>
        <v>7.6559969111889066</v>
      </c>
      <c r="AH38" s="164">
        <f t="shared" si="16"/>
        <v>7.1787540771658342</v>
      </c>
      <c r="AI38" s="166">
        <f t="shared" si="17"/>
        <v>6.521004349290922</v>
      </c>
    </row>
    <row r="39" spans="1:35" x14ac:dyDescent="0.25">
      <c r="A39" s="157" t="s">
        <v>9</v>
      </c>
      <c r="B39" s="125" t="s">
        <v>379</v>
      </c>
      <c r="C39" s="125" t="s">
        <v>8</v>
      </c>
      <c r="D39" s="104" t="s">
        <v>508</v>
      </c>
      <c r="E39" s="12">
        <f>'Hazard &amp; Exposure'!N35</f>
        <v>4</v>
      </c>
      <c r="F39" s="12">
        <f>'Hazard &amp; Exposure'!O35</f>
        <v>4.3011255886657338</v>
      </c>
      <c r="G39" s="12">
        <f>'Hazard &amp; Exposure'!P35</f>
        <v>9.7444045991423867</v>
      </c>
      <c r="H39" s="12">
        <f>'Hazard &amp; Exposure'!Q35</f>
        <v>8.3333333333333339</v>
      </c>
      <c r="I39" s="12">
        <f>'Hazard &amp; Exposure'!R35</f>
        <v>7.4288540467491702</v>
      </c>
      <c r="J39" s="12">
        <f>'Hazard &amp; Exposure'!U35</f>
        <v>5</v>
      </c>
      <c r="K39" s="12">
        <f>'Hazard &amp; Exposure'!W35</f>
        <v>4.1854244470596313</v>
      </c>
      <c r="L39" s="13">
        <f>'Hazard &amp; Exposure'!X35</f>
        <v>4.4123801350593572</v>
      </c>
      <c r="M39" s="13">
        <f t="shared" si="9"/>
        <v>6.1445781696290229</v>
      </c>
      <c r="N39" s="13">
        <f>Vulnerability!F35</f>
        <v>9.7751873738720061</v>
      </c>
      <c r="O39" s="13">
        <f>Vulnerability!I35</f>
        <v>5.7371386731574709</v>
      </c>
      <c r="P39" s="13">
        <f>Vulnerability!P35</f>
        <v>3.7324739222896177</v>
      </c>
      <c r="Q39" s="13">
        <f t="shared" si="10"/>
        <v>7.2549968357977752</v>
      </c>
      <c r="R39" s="13">
        <f>Vulnerability!V35</f>
        <v>1.8749155850896937</v>
      </c>
      <c r="S39" s="13">
        <f>Vulnerability!AD35</f>
        <v>2.6581818181818182</v>
      </c>
      <c r="T39" s="13">
        <f>Vulnerability!AG35</f>
        <v>7.9453088530837963</v>
      </c>
      <c r="U39" s="13">
        <f>Vulnerability!AJ35</f>
        <v>4.2987730301316054</v>
      </c>
      <c r="V39" s="13">
        <f>Vulnerability!AM35</f>
        <v>0.23482100405305317</v>
      </c>
      <c r="W39" s="13">
        <f>Vulnerability!AO35</f>
        <v>1.5789473684210531</v>
      </c>
      <c r="X39" s="13">
        <f t="shared" si="11"/>
        <v>3.9448620455148005</v>
      </c>
      <c r="Y39" s="13">
        <f t="shared" si="12"/>
        <v>2.9754564012542706</v>
      </c>
      <c r="Z39" s="13">
        <f t="shared" si="13"/>
        <v>5.5100385115370676</v>
      </c>
      <c r="AA39" s="13">
        <f>'Lack of Coping Capacity'!G35</f>
        <v>6.5321534088371731</v>
      </c>
      <c r="AB39" s="13">
        <f>'Lack of Coping Capacity'!J35</f>
        <v>6.7390293121337894</v>
      </c>
      <c r="AC39" s="13">
        <f t="shared" si="14"/>
        <v>6.6355913604854813</v>
      </c>
      <c r="AD39" s="13">
        <f>'Lack of Coping Capacity'!P35</f>
        <v>7.722562296655231</v>
      </c>
      <c r="AE39" s="13">
        <f>'Lack of Coping Capacity'!S35</f>
        <v>7.8155555555555551</v>
      </c>
      <c r="AF39" s="13">
        <f>'Lack of Coping Capacity'!X35</f>
        <v>9.9064971751412436</v>
      </c>
      <c r="AG39" s="13">
        <f t="shared" si="15"/>
        <v>8.4815383424506763</v>
      </c>
      <c r="AH39" s="164">
        <f t="shared" si="16"/>
        <v>7.6805565113638483</v>
      </c>
      <c r="AI39" s="166">
        <f t="shared" si="17"/>
        <v>6.3828278638908369</v>
      </c>
    </row>
    <row r="40" spans="1:35" x14ac:dyDescent="0.25">
      <c r="A40" s="157" t="s">
        <v>9</v>
      </c>
      <c r="B40" s="125" t="s">
        <v>378</v>
      </c>
      <c r="C40" s="125" t="s">
        <v>8</v>
      </c>
      <c r="D40" s="104" t="s">
        <v>507</v>
      </c>
      <c r="E40" s="12">
        <f>'Hazard &amp; Exposure'!N34</f>
        <v>2.25</v>
      </c>
      <c r="F40" s="12">
        <f>'Hazard &amp; Exposure'!O34</f>
        <v>2.7065347060874285</v>
      </c>
      <c r="G40" s="12">
        <f>'Hazard &amp; Exposure'!P34</f>
        <v>4.9785859186986583</v>
      </c>
      <c r="H40" s="12">
        <f>'Hazard &amp; Exposure'!Q34</f>
        <v>4.1666666666666661</v>
      </c>
      <c r="I40" s="12">
        <f>'Hazard &amp; Exposure'!R34</f>
        <v>3.6066378382413964</v>
      </c>
      <c r="J40" s="12">
        <f>'Hazard &amp; Exposure'!U34</f>
        <v>4</v>
      </c>
      <c r="K40" s="12">
        <f>'Hazard &amp; Exposure'!W34</f>
        <v>4.1854244470596313</v>
      </c>
      <c r="L40" s="13">
        <f>'Hazard &amp; Exposure'!X34</f>
        <v>4.0823801350593572</v>
      </c>
      <c r="M40" s="13">
        <f t="shared" si="9"/>
        <v>3.8484033686797909</v>
      </c>
      <c r="N40" s="13">
        <f>Vulnerability!F34</f>
        <v>9.7659322539903091</v>
      </c>
      <c r="O40" s="13">
        <f>Vulnerability!I34</f>
        <v>6.1121386731574718</v>
      </c>
      <c r="P40" s="13">
        <f>Vulnerability!P34</f>
        <v>3.7324436634613214</v>
      </c>
      <c r="Q40" s="13">
        <f t="shared" si="10"/>
        <v>7.3441117111498526</v>
      </c>
      <c r="R40" s="13">
        <f>Vulnerability!V34</f>
        <v>0.8579884635842282</v>
      </c>
      <c r="S40" s="13">
        <f>Vulnerability!AD34</f>
        <v>2.6581818181818182</v>
      </c>
      <c r="T40" s="13">
        <f>Vulnerability!AG34</f>
        <v>6.5230675009756185</v>
      </c>
      <c r="U40" s="13">
        <f>Vulnerability!AJ34</f>
        <v>2.2819360150002987</v>
      </c>
      <c r="V40" s="13">
        <f>Vulnerability!AM34</f>
        <v>0</v>
      </c>
      <c r="W40" s="13">
        <f>Vulnerability!AO34</f>
        <v>1.5789473684210531</v>
      </c>
      <c r="X40" s="13">
        <f t="shared" si="11"/>
        <v>2.9471528151195918</v>
      </c>
      <c r="Y40" s="13">
        <f t="shared" si="12"/>
        <v>1.9620092044704585</v>
      </c>
      <c r="Z40" s="13">
        <f t="shared" si="13"/>
        <v>5.2404500416488533</v>
      </c>
      <c r="AA40" s="13">
        <f>'Lack of Coping Capacity'!G34</f>
        <v>6.5321534088371731</v>
      </c>
      <c r="AB40" s="13">
        <f>'Lack of Coping Capacity'!J34</f>
        <v>6.7390293121337894</v>
      </c>
      <c r="AC40" s="13">
        <f t="shared" si="14"/>
        <v>6.6355913604854813</v>
      </c>
      <c r="AD40" s="13">
        <f>'Lack of Coping Capacity'!P34</f>
        <v>7.722562296655231</v>
      </c>
      <c r="AE40" s="13">
        <f>'Lack of Coping Capacity'!S34</f>
        <v>7.8155555555555551</v>
      </c>
      <c r="AF40" s="13">
        <f>'Lack of Coping Capacity'!X34</f>
        <v>7.4298728813559327</v>
      </c>
      <c r="AG40" s="13">
        <f t="shared" si="15"/>
        <v>7.6559969111889066</v>
      </c>
      <c r="AH40" s="164">
        <f t="shared" si="16"/>
        <v>7.1787540771658342</v>
      </c>
      <c r="AI40" s="166">
        <f t="shared" si="17"/>
        <v>5.2508879282002905</v>
      </c>
    </row>
    <row r="41" spans="1:35" ht="15.75" thickBot="1" x14ac:dyDescent="0.3">
      <c r="A41" s="158" t="s">
        <v>9</v>
      </c>
      <c r="B41" s="159" t="s">
        <v>381</v>
      </c>
      <c r="C41" s="159" t="s">
        <v>8</v>
      </c>
      <c r="D41" s="160" t="s">
        <v>510</v>
      </c>
      <c r="E41" s="161">
        <f>'Hazard &amp; Exposure'!N37</f>
        <v>10</v>
      </c>
      <c r="F41" s="161">
        <f>'Hazard &amp; Exposure'!O37</f>
        <v>2.9821665610388988</v>
      </c>
      <c r="G41" s="161">
        <f>'Hazard &amp; Exposure'!P37</f>
        <v>6.0488827684934492</v>
      </c>
      <c r="H41" s="161">
        <f>'Hazard &amp; Exposure'!Q37</f>
        <v>0</v>
      </c>
      <c r="I41" s="161">
        <f>'Hazard &amp; Exposure'!R37</f>
        <v>6.3635264466924202</v>
      </c>
      <c r="J41" s="161" t="str">
        <f>'Hazard &amp; Exposure'!U37</f>
        <v>x</v>
      </c>
      <c r="K41" s="161">
        <f>'Hazard &amp; Exposure'!W37</f>
        <v>6.6854244470596313</v>
      </c>
      <c r="L41" s="162">
        <f>'Hazard &amp; Exposure'!X37</f>
        <v>6.6854244470596313</v>
      </c>
      <c r="M41" s="162">
        <f t="shared" si="9"/>
        <v>6.52730023632874</v>
      </c>
      <c r="N41" s="162">
        <f>Vulnerability!F37</f>
        <v>9.8555442100202484</v>
      </c>
      <c r="O41" s="162">
        <f>Vulnerability!I37</f>
        <v>5.1121386731574718</v>
      </c>
      <c r="P41" s="162">
        <f>Vulnerability!P37</f>
        <v>3.7327224499538452</v>
      </c>
      <c r="Q41" s="162">
        <f t="shared" si="10"/>
        <v>7.1389873857879529</v>
      </c>
      <c r="R41" s="162">
        <f>Vulnerability!V37</f>
        <v>7.4831028048949317</v>
      </c>
      <c r="S41" s="162">
        <f>Vulnerability!AD37</f>
        <v>2.6581818181818182</v>
      </c>
      <c r="T41" s="162">
        <f>Vulnerability!AG37</f>
        <v>7.6697397183289961</v>
      </c>
      <c r="U41" s="162">
        <f>Vulnerability!AJ37</f>
        <v>4.7416112955148861</v>
      </c>
      <c r="V41" s="162">
        <f>Vulnerability!AM37</f>
        <v>0</v>
      </c>
      <c r="W41" s="162">
        <f>Vulnerability!AO37</f>
        <v>7.8947368421052637</v>
      </c>
      <c r="X41" s="162">
        <f t="shared" si="11"/>
        <v>5.3008769442334085</v>
      </c>
      <c r="Y41" s="162">
        <f t="shared" si="12"/>
        <v>6.519860974329915</v>
      </c>
      <c r="Z41" s="162">
        <f t="shared" si="13"/>
        <v>6.840629452421803</v>
      </c>
      <c r="AA41" s="162">
        <f>'Lack of Coping Capacity'!G37</f>
        <v>6.5321534088371731</v>
      </c>
      <c r="AB41" s="162">
        <f>'Lack of Coping Capacity'!J37</f>
        <v>6.7390293121337894</v>
      </c>
      <c r="AC41" s="162">
        <f t="shared" si="14"/>
        <v>6.6355913604854813</v>
      </c>
      <c r="AD41" s="162">
        <f>'Lack of Coping Capacity'!P37</f>
        <v>7.722562296655231</v>
      </c>
      <c r="AE41" s="162">
        <f>'Lack of Coping Capacity'!S37</f>
        <v>7.8155555555555551</v>
      </c>
      <c r="AF41" s="162">
        <f>'Lack of Coping Capacity'!X37</f>
        <v>7.7632062146892666</v>
      </c>
      <c r="AG41" s="162">
        <f t="shared" si="15"/>
        <v>7.7671080223000173</v>
      </c>
      <c r="AH41" s="165">
        <f t="shared" si="16"/>
        <v>7.2425000076106363</v>
      </c>
      <c r="AI41" s="168">
        <f t="shared" si="17"/>
        <v>6.8639280095780508</v>
      </c>
    </row>
    <row r="42" spans="1:35" x14ac:dyDescent="0.25">
      <c r="A42" s="152" t="s">
        <v>11</v>
      </c>
      <c r="B42" s="153" t="s">
        <v>391</v>
      </c>
      <c r="C42" s="153" t="s">
        <v>10</v>
      </c>
      <c r="D42" s="154" t="s">
        <v>520</v>
      </c>
      <c r="E42" s="155">
        <f>'Hazard &amp; Exposure'!N47</f>
        <v>5.0625</v>
      </c>
      <c r="F42" s="155">
        <f>'Hazard &amp; Exposure'!O47</f>
        <v>0</v>
      </c>
      <c r="G42" s="155">
        <f>'Hazard &amp; Exposure'!P47</f>
        <v>1.9151584793641874E-2</v>
      </c>
      <c r="H42" s="155">
        <f>'Hazard &amp; Exposure'!Q47</f>
        <v>0</v>
      </c>
      <c r="I42" s="155">
        <f>'Hazard &amp; Exposure'!R47</f>
        <v>1.5711911714597568</v>
      </c>
      <c r="J42" s="155" t="str">
        <f>'Hazard &amp; Exposure'!U47</f>
        <v>x</v>
      </c>
      <c r="K42" s="155">
        <f>'Hazard &amp; Exposure'!W47</f>
        <v>3.5169016122817993</v>
      </c>
      <c r="L42" s="156">
        <f>'Hazard &amp; Exposure'!X47</f>
        <v>3.5169016122817993</v>
      </c>
      <c r="M42" s="156">
        <f t="shared" si="9"/>
        <v>2.5994631729165651</v>
      </c>
      <c r="N42" s="156">
        <f>Vulnerability!F47</f>
        <v>5.4166846002367022</v>
      </c>
      <c r="O42" s="156">
        <f>Vulnerability!I47</f>
        <v>5.2932257486188732</v>
      </c>
      <c r="P42" s="156">
        <f>Vulnerability!P47</f>
        <v>4.0860265112013581</v>
      </c>
      <c r="Q42" s="156">
        <f t="shared" si="10"/>
        <v>5.0531553650734091</v>
      </c>
      <c r="R42" s="156">
        <f>Vulnerability!V47</f>
        <v>0</v>
      </c>
      <c r="S42" s="156">
        <f>Vulnerability!AD47</f>
        <v>3.6525252525252525</v>
      </c>
      <c r="T42" s="156">
        <f>Vulnerability!AG47</f>
        <v>5.5188385834303553</v>
      </c>
      <c r="U42" s="156">
        <f>Vulnerability!AJ47</f>
        <v>1.9450369274075365</v>
      </c>
      <c r="V42" s="156">
        <f>Vulnerability!AM47</f>
        <v>0</v>
      </c>
      <c r="W42" s="156">
        <f>Vulnerability!AO47</f>
        <v>4.2105263157894735</v>
      </c>
      <c r="X42" s="156">
        <f t="shared" si="11"/>
        <v>3.2873728079017805</v>
      </c>
      <c r="Y42" s="156">
        <f t="shared" si="12"/>
        <v>1.7874623837504109</v>
      </c>
      <c r="Z42" s="156">
        <f t="shared" si="13"/>
        <v>3.5956436351684551</v>
      </c>
      <c r="AA42" s="156">
        <f>'Lack of Coping Capacity'!G47</f>
        <v>5.3557179141772968</v>
      </c>
      <c r="AB42" s="156">
        <f>'Lack of Coping Capacity'!J47</f>
        <v>6.9026904702186584</v>
      </c>
      <c r="AC42" s="156">
        <f t="shared" si="14"/>
        <v>6.1292041921979781</v>
      </c>
      <c r="AD42" s="156">
        <f>'Lack of Coping Capacity'!P47</f>
        <v>7.1974096267595549</v>
      </c>
      <c r="AE42" s="156">
        <f>'Lack of Coping Capacity'!S47</f>
        <v>9.0777777777777775</v>
      </c>
      <c r="AF42" s="156">
        <f>'Lack of Coping Capacity'!X47</f>
        <v>8.8458218994187554</v>
      </c>
      <c r="AG42" s="156">
        <f t="shared" si="15"/>
        <v>8.3736697679853638</v>
      </c>
      <c r="AH42" s="163">
        <f t="shared" si="16"/>
        <v>7.4181884247504808</v>
      </c>
      <c r="AI42" s="167">
        <f t="shared" si="17"/>
        <v>4.108210837109004</v>
      </c>
    </row>
    <row r="43" spans="1:35" x14ac:dyDescent="0.25">
      <c r="A43" s="157" t="s">
        <v>11</v>
      </c>
      <c r="B43" s="125" t="s">
        <v>387</v>
      </c>
      <c r="C43" s="125" t="s">
        <v>10</v>
      </c>
      <c r="D43" s="104" t="s">
        <v>516</v>
      </c>
      <c r="E43" s="12">
        <f>'Hazard &amp; Exposure'!N43</f>
        <v>9</v>
      </c>
      <c r="F43" s="12">
        <f>'Hazard &amp; Exposure'!O43</f>
        <v>4.3843709411521088E-3</v>
      </c>
      <c r="G43" s="12">
        <f>'Hazard &amp; Exposure'!P43</f>
        <v>7.7537726643694178</v>
      </c>
      <c r="H43" s="12">
        <f>'Hazard &amp; Exposure'!Q43</f>
        <v>0</v>
      </c>
      <c r="I43" s="12">
        <f>'Hazard &amp; Exposure'!R43</f>
        <v>5.6728200423043909</v>
      </c>
      <c r="J43" s="12" t="str">
        <f>'Hazard &amp; Exposure'!U43</f>
        <v>x</v>
      </c>
      <c r="K43" s="12">
        <f>'Hazard &amp; Exposure'!W43</f>
        <v>3.5169016122817993</v>
      </c>
      <c r="L43" s="13">
        <f>'Hazard &amp; Exposure'!X43</f>
        <v>3.5169016122817993</v>
      </c>
      <c r="M43" s="13">
        <f t="shared" si="9"/>
        <v>4.6846407196652278</v>
      </c>
      <c r="N43" s="13">
        <f>Vulnerability!F43</f>
        <v>7.69760476199711</v>
      </c>
      <c r="O43" s="13">
        <f>Vulnerability!I43</f>
        <v>5.5432257486188732</v>
      </c>
      <c r="P43" s="13">
        <f>Vulnerability!P43</f>
        <v>4.0880352621139826</v>
      </c>
      <c r="Q43" s="13">
        <f t="shared" si="10"/>
        <v>6.2566176336817687</v>
      </c>
      <c r="R43" s="13">
        <f>Vulnerability!V43</f>
        <v>0</v>
      </c>
      <c r="S43" s="13">
        <f>Vulnerability!AD43</f>
        <v>3.6525252525252525</v>
      </c>
      <c r="T43" s="13">
        <f>Vulnerability!AG43</f>
        <v>5.0454686401769981</v>
      </c>
      <c r="U43" s="13">
        <f>Vulnerability!AJ43</f>
        <v>2.3073831796566275</v>
      </c>
      <c r="V43" s="13">
        <f>Vulnerability!AM43</f>
        <v>0</v>
      </c>
      <c r="W43" s="13">
        <f>Vulnerability!AO43</f>
        <v>7.8947368421052637</v>
      </c>
      <c r="X43" s="13">
        <f t="shared" si="11"/>
        <v>4.3399242845161758</v>
      </c>
      <c r="Y43" s="13">
        <f t="shared" si="12"/>
        <v>2.4372763660639034</v>
      </c>
      <c r="Z43" s="13">
        <f t="shared" si="13"/>
        <v>4.6221147176669239</v>
      </c>
      <c r="AA43" s="13">
        <f>'Lack of Coping Capacity'!G43</f>
        <v>5.3557179141772968</v>
      </c>
      <c r="AB43" s="13">
        <f>'Lack of Coping Capacity'!J43</f>
        <v>6.9026904702186584</v>
      </c>
      <c r="AC43" s="13">
        <f t="shared" si="14"/>
        <v>6.1292041921979781</v>
      </c>
      <c r="AD43" s="13">
        <f>'Lack of Coping Capacity'!P43</f>
        <v>7.1974096267595549</v>
      </c>
      <c r="AE43" s="13">
        <f>'Lack of Coping Capacity'!S43</f>
        <v>9.0777777777777775</v>
      </c>
      <c r="AF43" s="13">
        <f>'Lack of Coping Capacity'!X43</f>
        <v>7.7645402044387319</v>
      </c>
      <c r="AG43" s="13">
        <f t="shared" si="15"/>
        <v>8.0132425363253557</v>
      </c>
      <c r="AH43" s="164">
        <f t="shared" si="16"/>
        <v>7.1825881206465372</v>
      </c>
      <c r="AI43" s="166">
        <f t="shared" si="17"/>
        <v>5.3777340893860162</v>
      </c>
    </row>
    <row r="44" spans="1:35" x14ac:dyDescent="0.25">
      <c r="A44" s="157" t="s">
        <v>11</v>
      </c>
      <c r="B44" s="125" t="s">
        <v>389</v>
      </c>
      <c r="C44" s="125" t="s">
        <v>10</v>
      </c>
      <c r="D44" s="104" t="s">
        <v>518</v>
      </c>
      <c r="E44" s="12">
        <f>'Hazard &amp; Exposure'!N45</f>
        <v>7.5625</v>
      </c>
      <c r="F44" s="12">
        <f>'Hazard &amp; Exposure'!O45</f>
        <v>2.4249380177920967</v>
      </c>
      <c r="G44" s="12">
        <f>'Hazard &amp; Exposure'!P45</f>
        <v>5.6741891013427175</v>
      </c>
      <c r="H44" s="12">
        <f>'Hazard &amp; Exposure'!Q45</f>
        <v>0</v>
      </c>
      <c r="I44" s="12">
        <f>'Hazard &amp; Exposure'!R45</f>
        <v>4.5421094703148075</v>
      </c>
      <c r="J44" s="12" t="str">
        <f>'Hazard &amp; Exposure'!U45</f>
        <v>x</v>
      </c>
      <c r="K44" s="12">
        <f>'Hazard &amp; Exposure'!W45</f>
        <v>3.5169016122817993</v>
      </c>
      <c r="L44" s="13">
        <f>'Hazard &amp; Exposure'!X45</f>
        <v>3.5169016122817993</v>
      </c>
      <c r="M44" s="13">
        <f t="shared" si="9"/>
        <v>4.0480823940265891</v>
      </c>
      <c r="N44" s="13">
        <f>Vulnerability!F45</f>
        <v>6.4675993010987156</v>
      </c>
      <c r="O44" s="13">
        <f>Vulnerability!I45</f>
        <v>5.4182257486188732</v>
      </c>
      <c r="P44" s="13">
        <f>Vulnerability!P45</f>
        <v>4.0870770149015572</v>
      </c>
      <c r="Q44" s="13">
        <f t="shared" si="10"/>
        <v>5.6101253414294652</v>
      </c>
      <c r="R44" s="13">
        <f>Vulnerability!V45</f>
        <v>0</v>
      </c>
      <c r="S44" s="13">
        <f>Vulnerability!AD45</f>
        <v>3.6525252525252525</v>
      </c>
      <c r="T44" s="13">
        <f>Vulnerability!AG45</f>
        <v>5.0228839261097331</v>
      </c>
      <c r="U44" s="13">
        <f>Vulnerability!AJ45</f>
        <v>3.6035072310365925</v>
      </c>
      <c r="V44" s="13">
        <f>Vulnerability!AM45</f>
        <v>0</v>
      </c>
      <c r="W44" s="13">
        <f>Vulnerability!AO45</f>
        <v>7.8947368421052637</v>
      </c>
      <c r="X44" s="13">
        <f t="shared" si="11"/>
        <v>4.5473230046041824</v>
      </c>
      <c r="Y44" s="13">
        <f t="shared" si="12"/>
        <v>2.5711474717746947</v>
      </c>
      <c r="Z44" s="13">
        <f t="shared" si="13"/>
        <v>4.2570452773458483</v>
      </c>
      <c r="AA44" s="13">
        <f>'Lack of Coping Capacity'!G45</f>
        <v>5.3557179141772968</v>
      </c>
      <c r="AB44" s="13">
        <f>'Lack of Coping Capacity'!J45</f>
        <v>6.9026904702186584</v>
      </c>
      <c r="AC44" s="13">
        <f t="shared" si="14"/>
        <v>6.1292041921979781</v>
      </c>
      <c r="AD44" s="13">
        <f>'Lack of Coping Capacity'!P45</f>
        <v>7.1974096267595549</v>
      </c>
      <c r="AE44" s="13">
        <f>'Lack of Coping Capacity'!S45</f>
        <v>9.0777777777777775</v>
      </c>
      <c r="AF44" s="13">
        <f>'Lack of Coping Capacity'!X45</f>
        <v>8.1491283834964783</v>
      </c>
      <c r="AG44" s="13">
        <f t="shared" si="15"/>
        <v>8.1414385960112714</v>
      </c>
      <c r="AH44" s="164">
        <f t="shared" si="16"/>
        <v>7.2647320281446319</v>
      </c>
      <c r="AI44" s="166">
        <f t="shared" si="17"/>
        <v>5.0025611265747214</v>
      </c>
    </row>
    <row r="45" spans="1:35" x14ac:dyDescent="0.25">
      <c r="A45" s="157" t="s">
        <v>11</v>
      </c>
      <c r="B45" s="125" t="s">
        <v>392</v>
      </c>
      <c r="C45" s="125" t="s">
        <v>10</v>
      </c>
      <c r="D45" s="104" t="s">
        <v>521</v>
      </c>
      <c r="E45" s="12">
        <f>'Hazard &amp; Exposure'!N48</f>
        <v>3.0625</v>
      </c>
      <c r="F45" s="12">
        <f>'Hazard &amp; Exposure'!O48</f>
        <v>0</v>
      </c>
      <c r="G45" s="12">
        <f>'Hazard &amp; Exposure'!P48</f>
        <v>0</v>
      </c>
      <c r="H45" s="12">
        <f>'Hazard &amp; Exposure'!Q48</f>
        <v>0</v>
      </c>
      <c r="I45" s="12">
        <f>'Hazard &amp; Exposure'!R48</f>
        <v>0.86053312965038686</v>
      </c>
      <c r="J45" s="12" t="str">
        <f>'Hazard &amp; Exposure'!U48</f>
        <v>x</v>
      </c>
      <c r="K45" s="12">
        <f>'Hazard &amp; Exposure'!W48</f>
        <v>3.5169016122817993</v>
      </c>
      <c r="L45" s="13">
        <f>'Hazard &amp; Exposure'!X48</f>
        <v>3.5169016122817993</v>
      </c>
      <c r="M45" s="13">
        <f t="shared" si="9"/>
        <v>2.2881276771869814</v>
      </c>
      <c r="N45" s="13">
        <f>Vulnerability!F48</f>
        <v>4.4544234229168049</v>
      </c>
      <c r="O45" s="13">
        <f>Vulnerability!I48</f>
        <v>5.4182257486188732</v>
      </c>
      <c r="P45" s="13">
        <f>Vulnerability!P48</f>
        <v>4.0847844968804363</v>
      </c>
      <c r="Q45" s="13">
        <f t="shared" si="10"/>
        <v>4.6029642728332298</v>
      </c>
      <c r="R45" s="13">
        <f>Vulnerability!V48</f>
        <v>0</v>
      </c>
      <c r="S45" s="13">
        <f>Vulnerability!AD48</f>
        <v>3.6525252525252525</v>
      </c>
      <c r="T45" s="13">
        <f>Vulnerability!AG48</f>
        <v>3.7491591249587959</v>
      </c>
      <c r="U45" s="13">
        <f>Vulnerability!AJ48</f>
        <v>1.431424145717858</v>
      </c>
      <c r="V45" s="13">
        <f>Vulnerability!AM48</f>
        <v>0</v>
      </c>
      <c r="W45" s="13">
        <f>Vulnerability!AO48</f>
        <v>4.2105263157894735</v>
      </c>
      <c r="X45" s="13">
        <f t="shared" si="11"/>
        <v>2.7544876303836996</v>
      </c>
      <c r="Y45" s="13">
        <f t="shared" si="12"/>
        <v>1.4751694338238133</v>
      </c>
      <c r="Z45" s="13">
        <f t="shared" si="13"/>
        <v>3.1920124653770277</v>
      </c>
      <c r="AA45" s="13">
        <f>'Lack of Coping Capacity'!G48</f>
        <v>5.3557179141772968</v>
      </c>
      <c r="AB45" s="13">
        <f>'Lack of Coping Capacity'!J48</f>
        <v>6.9026904702186584</v>
      </c>
      <c r="AC45" s="13">
        <f t="shared" si="14"/>
        <v>6.1292041921979781</v>
      </c>
      <c r="AD45" s="13">
        <f>'Lack of Coping Capacity'!P48</f>
        <v>7.1974096267595549</v>
      </c>
      <c r="AE45" s="13">
        <f>'Lack of Coping Capacity'!S48</f>
        <v>9.0777777777777775</v>
      </c>
      <c r="AF45" s="13">
        <f>'Lack of Coping Capacity'!X48</f>
        <v>8.0136453359813</v>
      </c>
      <c r="AG45" s="13">
        <f t="shared" si="15"/>
        <v>8.0962775801728792</v>
      </c>
      <c r="AH45" s="164">
        <f t="shared" si="16"/>
        <v>7.2355956580194212</v>
      </c>
      <c r="AI45" s="166">
        <f t="shared" si="17"/>
        <v>3.7526642291083436</v>
      </c>
    </row>
    <row r="46" spans="1:35" x14ac:dyDescent="0.25">
      <c r="A46" s="157" t="s">
        <v>11</v>
      </c>
      <c r="B46" s="125" t="s">
        <v>388</v>
      </c>
      <c r="C46" s="125" t="s">
        <v>10</v>
      </c>
      <c r="D46" s="104" t="s">
        <v>517</v>
      </c>
      <c r="E46" s="12">
        <f>'Hazard &amp; Exposure'!N44</f>
        <v>9</v>
      </c>
      <c r="F46" s="12">
        <f>'Hazard &amp; Exposure'!O44</f>
        <v>3.1608395928383515</v>
      </c>
      <c r="G46" s="12">
        <f>'Hazard &amp; Exposure'!P44</f>
        <v>6.865777111607926</v>
      </c>
      <c r="H46" s="12">
        <f>'Hazard &amp; Exposure'!Q44</f>
        <v>7.291666666666667</v>
      </c>
      <c r="I46" s="12">
        <f>'Hazard &amp; Exposure'!R44</f>
        <v>7.0494725048576177</v>
      </c>
      <c r="J46" s="12" t="str">
        <f>'Hazard &amp; Exposure'!U44</f>
        <v>x</v>
      </c>
      <c r="K46" s="12">
        <f>'Hazard &amp; Exposure'!W44</f>
        <v>3.5169016122817993</v>
      </c>
      <c r="L46" s="13">
        <f>'Hazard &amp; Exposure'!X44</f>
        <v>3.5169016122817993</v>
      </c>
      <c r="M46" s="13">
        <f t="shared" si="9"/>
        <v>5.557289500326144</v>
      </c>
      <c r="N46" s="13">
        <f>Vulnerability!F44</f>
        <v>8.2795123405680577</v>
      </c>
      <c r="O46" s="13">
        <f>Vulnerability!I44</f>
        <v>4.9182257486188732</v>
      </c>
      <c r="P46" s="13">
        <f>Vulnerability!P44</f>
        <v>4.0883866525596178</v>
      </c>
      <c r="Q46" s="13">
        <f t="shared" si="10"/>
        <v>6.3914092705786514</v>
      </c>
      <c r="R46" s="13">
        <f>Vulnerability!V44</f>
        <v>0</v>
      </c>
      <c r="S46" s="13">
        <f>Vulnerability!AD44</f>
        <v>3.6525252525252525</v>
      </c>
      <c r="T46" s="13">
        <f>Vulnerability!AG44</f>
        <v>5.2034029301329765</v>
      </c>
      <c r="U46" s="13">
        <f>Vulnerability!AJ44</f>
        <v>3.3625664988675443</v>
      </c>
      <c r="V46" s="13">
        <f>Vulnerability!AM44</f>
        <v>0</v>
      </c>
      <c r="W46" s="13">
        <f>Vulnerability!AO44</f>
        <v>7.8947368421052637</v>
      </c>
      <c r="X46" s="13">
        <f t="shared" si="11"/>
        <v>4.5453670864020594</v>
      </c>
      <c r="Y46" s="13">
        <f t="shared" si="12"/>
        <v>2.5698751709408518</v>
      </c>
      <c r="Z46" s="13">
        <f t="shared" si="13"/>
        <v>4.7619310863170776</v>
      </c>
      <c r="AA46" s="13">
        <f>'Lack of Coping Capacity'!G44</f>
        <v>5.3557179141772968</v>
      </c>
      <c r="AB46" s="13">
        <f>'Lack of Coping Capacity'!J44</f>
        <v>6.9026904702186584</v>
      </c>
      <c r="AC46" s="13">
        <f t="shared" si="14"/>
        <v>6.1292041921979781</v>
      </c>
      <c r="AD46" s="13">
        <f>'Lack of Coping Capacity'!P44</f>
        <v>7.1974096267595549</v>
      </c>
      <c r="AE46" s="13">
        <f>'Lack of Coping Capacity'!S44</f>
        <v>9.0777777777777775</v>
      </c>
      <c r="AF46" s="13">
        <f>'Lack of Coping Capacity'!X44</f>
        <v>8.3549515912454986</v>
      </c>
      <c r="AG46" s="13">
        <f t="shared" si="15"/>
        <v>8.2100463319276109</v>
      </c>
      <c r="AH46" s="164">
        <f t="shared" si="16"/>
        <v>7.3094227104620693</v>
      </c>
      <c r="AI46" s="166">
        <f t="shared" si="17"/>
        <v>5.7833090640544667</v>
      </c>
    </row>
    <row r="47" spans="1:35" x14ac:dyDescent="0.25">
      <c r="A47" s="157" t="s">
        <v>11</v>
      </c>
      <c r="B47" s="125" t="s">
        <v>394</v>
      </c>
      <c r="C47" s="125" t="s">
        <v>10</v>
      </c>
      <c r="D47" s="104" t="s">
        <v>523</v>
      </c>
      <c r="E47" s="12">
        <f>'Hazard &amp; Exposure'!N50</f>
        <v>10</v>
      </c>
      <c r="F47" s="12">
        <f>'Hazard &amp; Exposure'!O50</f>
        <v>2.7789496173192814</v>
      </c>
      <c r="G47" s="12">
        <f>'Hazard &amp; Exposure'!P50</f>
        <v>7.0540793322073636</v>
      </c>
      <c r="H47" s="12">
        <f>'Hazard &amp; Exposure'!Q50</f>
        <v>7.291666666666667</v>
      </c>
      <c r="I47" s="12">
        <f>'Hazard &amp; Exposure'!R50</f>
        <v>7.6502757136023884</v>
      </c>
      <c r="J47" s="12" t="str">
        <f>'Hazard &amp; Exposure'!U50</f>
        <v>x</v>
      </c>
      <c r="K47" s="12">
        <f>'Hazard &amp; Exposure'!W50</f>
        <v>3.5169016122817993</v>
      </c>
      <c r="L47" s="13">
        <f>'Hazard &amp; Exposure'!X50</f>
        <v>3.5169016122817993</v>
      </c>
      <c r="M47" s="13">
        <f t="shared" si="9"/>
        <v>5.9844836573511397</v>
      </c>
      <c r="N47" s="13">
        <f>Vulnerability!F50</f>
        <v>8.986728545764036</v>
      </c>
      <c r="O47" s="13">
        <f>Vulnerability!I50</f>
        <v>5.2932257486188732</v>
      </c>
      <c r="P47" s="13">
        <f>Vulnerability!P50</f>
        <v>4.0887255576158141</v>
      </c>
      <c r="Q47" s="13">
        <f t="shared" si="10"/>
        <v>6.8388520994406896</v>
      </c>
      <c r="R47" s="13">
        <f>Vulnerability!V50</f>
        <v>0</v>
      </c>
      <c r="S47" s="13">
        <f>Vulnerability!AD50</f>
        <v>3.6525252525252525</v>
      </c>
      <c r="T47" s="13">
        <f>Vulnerability!AG50</f>
        <v>5.0117118773767118</v>
      </c>
      <c r="U47" s="13">
        <f>Vulnerability!AJ50</f>
        <v>3.6143798967098251</v>
      </c>
      <c r="V47" s="13">
        <f>Vulnerability!AM50</f>
        <v>0</v>
      </c>
      <c r="W47" s="13">
        <f>Vulnerability!AO50</f>
        <v>7.8947368421052637</v>
      </c>
      <c r="X47" s="13">
        <f t="shared" si="11"/>
        <v>4.5468187902473822</v>
      </c>
      <c r="Y47" s="13">
        <f t="shared" si="12"/>
        <v>2.5708194683783918</v>
      </c>
      <c r="Z47" s="13">
        <f t="shared" si="13"/>
        <v>5.0707189108513928</v>
      </c>
      <c r="AA47" s="13">
        <f>'Lack of Coping Capacity'!G50</f>
        <v>5.3557179141772968</v>
      </c>
      <c r="AB47" s="13">
        <f>'Lack of Coping Capacity'!J50</f>
        <v>6.9026904702186584</v>
      </c>
      <c r="AC47" s="13">
        <f t="shared" si="14"/>
        <v>6.1292041921979781</v>
      </c>
      <c r="AD47" s="13">
        <f>'Lack of Coping Capacity'!P50</f>
        <v>7.1974096267595549</v>
      </c>
      <c r="AE47" s="13">
        <f>'Lack of Coping Capacity'!S50</f>
        <v>9.0777777777777775</v>
      </c>
      <c r="AF47" s="13">
        <f>'Lack of Coping Capacity'!X50</f>
        <v>8.1530389581825649</v>
      </c>
      <c r="AG47" s="13">
        <f t="shared" si="15"/>
        <v>8.1427421209066324</v>
      </c>
      <c r="AH47" s="164">
        <f t="shared" si="16"/>
        <v>7.2655762965259036</v>
      </c>
      <c r="AI47" s="166">
        <f t="shared" si="17"/>
        <v>6.0411844597625155</v>
      </c>
    </row>
    <row r="48" spans="1:35" x14ac:dyDescent="0.25">
      <c r="A48" s="157" t="s">
        <v>11</v>
      </c>
      <c r="B48" s="125" t="s">
        <v>385</v>
      </c>
      <c r="C48" s="125" t="s">
        <v>10</v>
      </c>
      <c r="D48" s="104" t="s">
        <v>514</v>
      </c>
      <c r="E48" s="12">
        <f>'Hazard &amp; Exposure'!N41</f>
        <v>9</v>
      </c>
      <c r="F48" s="12">
        <f>'Hazard &amp; Exposure'!O41</f>
        <v>0</v>
      </c>
      <c r="G48" s="12">
        <f>'Hazard &amp; Exposure'!P41</f>
        <v>5.6207594945526482</v>
      </c>
      <c r="H48" s="12">
        <f>'Hazard &amp; Exposure'!Q41</f>
        <v>0</v>
      </c>
      <c r="I48" s="12">
        <f>'Hazard &amp; Exposure'!R41</f>
        <v>4.9606658471967089</v>
      </c>
      <c r="J48" s="12" t="str">
        <f>'Hazard &amp; Exposure'!U41</f>
        <v>x</v>
      </c>
      <c r="K48" s="12">
        <f>'Hazard &amp; Exposure'!W41</f>
        <v>3.5169016122817993</v>
      </c>
      <c r="L48" s="13">
        <f>'Hazard &amp; Exposure'!X41</f>
        <v>3.5169016122817993</v>
      </c>
      <c r="M48" s="13">
        <f t="shared" si="9"/>
        <v>4.2768028180028388</v>
      </c>
      <c r="N48" s="13">
        <f>Vulnerability!F41</f>
        <v>7.6130663836269719</v>
      </c>
      <c r="O48" s="13">
        <f>Vulnerability!I41</f>
        <v>5.6682257486188732</v>
      </c>
      <c r="P48" s="13">
        <f>Vulnerability!P41</f>
        <v>4.087978765084082</v>
      </c>
      <c r="Q48" s="13">
        <f t="shared" si="10"/>
        <v>6.2455843202392245</v>
      </c>
      <c r="R48" s="13">
        <f>Vulnerability!V41</f>
        <v>7.8303271188856396</v>
      </c>
      <c r="S48" s="13">
        <f>Vulnerability!AD41</f>
        <v>3.6525252525252525</v>
      </c>
      <c r="T48" s="13">
        <f>Vulnerability!AG41</f>
        <v>4.4029710096008268</v>
      </c>
      <c r="U48" s="13">
        <f>Vulnerability!AJ41</f>
        <v>2.3399673017669622</v>
      </c>
      <c r="V48" s="13">
        <f>Vulnerability!AM41</f>
        <v>0</v>
      </c>
      <c r="W48" s="13">
        <f>Vulnerability!AO41</f>
        <v>7.8947368421052637</v>
      </c>
      <c r="X48" s="13">
        <f t="shared" si="11"/>
        <v>4.2073177518634939</v>
      </c>
      <c r="Y48" s="13">
        <f t="shared" si="12"/>
        <v>6.3519247585239285</v>
      </c>
      <c r="Z48" s="13">
        <f t="shared" si="13"/>
        <v>6.2990482788878257</v>
      </c>
      <c r="AA48" s="13">
        <f>'Lack of Coping Capacity'!G41</f>
        <v>5.3557179141772968</v>
      </c>
      <c r="AB48" s="13">
        <f>'Lack of Coping Capacity'!J41</f>
        <v>6.9026904702186584</v>
      </c>
      <c r="AC48" s="13">
        <f t="shared" si="14"/>
        <v>6.1292041921979781</v>
      </c>
      <c r="AD48" s="13">
        <f>'Lack of Coping Capacity'!P41</f>
        <v>7.1974096267595549</v>
      </c>
      <c r="AE48" s="13">
        <f>'Lack of Coping Capacity'!S41</f>
        <v>9.0777777777777775</v>
      </c>
      <c r="AF48" s="13">
        <f>'Lack of Coping Capacity'!X41</f>
        <v>8.1243035136485595</v>
      </c>
      <c r="AG48" s="13">
        <f t="shared" si="15"/>
        <v>8.1331636393952973</v>
      </c>
      <c r="AH48" s="164">
        <f t="shared" si="16"/>
        <v>7.2593768116687309</v>
      </c>
      <c r="AI48" s="166">
        <f t="shared" si="17"/>
        <v>5.8044958025755049</v>
      </c>
    </row>
    <row r="49" spans="1:35" x14ac:dyDescent="0.25">
      <c r="A49" s="157" t="s">
        <v>11</v>
      </c>
      <c r="B49" s="125" t="s">
        <v>386</v>
      </c>
      <c r="C49" s="125" t="s">
        <v>10</v>
      </c>
      <c r="D49" s="104" t="s">
        <v>515</v>
      </c>
      <c r="E49" s="12">
        <f>'Hazard &amp; Exposure'!N42</f>
        <v>7.5625</v>
      </c>
      <c r="F49" s="12">
        <f>'Hazard &amp; Exposure'!O42</f>
        <v>0.25809801065766458</v>
      </c>
      <c r="G49" s="12">
        <f>'Hazard &amp; Exposure'!P42</f>
        <v>6.7857495010353297</v>
      </c>
      <c r="H49" s="12">
        <f>'Hazard &amp; Exposure'!Q42</f>
        <v>0</v>
      </c>
      <c r="I49" s="12">
        <f>'Hazard &amp; Exposure'!R42</f>
        <v>4.5519671677960343</v>
      </c>
      <c r="J49" s="12" t="str">
        <f>'Hazard &amp; Exposure'!U42</f>
        <v>x</v>
      </c>
      <c r="K49" s="12">
        <f>'Hazard &amp; Exposure'!W42</f>
        <v>3.5169016122817993</v>
      </c>
      <c r="L49" s="13">
        <f>'Hazard &amp; Exposure'!X42</f>
        <v>3.5169016122817993</v>
      </c>
      <c r="M49" s="13">
        <f t="shared" si="9"/>
        <v>4.053383910481144</v>
      </c>
      <c r="N49" s="13">
        <f>Vulnerability!F42</f>
        <v>7.9663844740196943</v>
      </c>
      <c r="O49" s="13">
        <f>Vulnerability!I42</f>
        <v>5.0432257486188732</v>
      </c>
      <c r="P49" s="13">
        <f>Vulnerability!P42</f>
        <v>4.0882057052467617</v>
      </c>
      <c r="Q49" s="13">
        <f t="shared" si="10"/>
        <v>6.2660501004762557</v>
      </c>
      <c r="R49" s="13">
        <f>Vulnerability!V42</f>
        <v>0</v>
      </c>
      <c r="S49" s="13">
        <f>Vulnerability!AD42</f>
        <v>3.6525252525252525</v>
      </c>
      <c r="T49" s="13">
        <f>Vulnerability!AG42</f>
        <v>4.6734740311716099</v>
      </c>
      <c r="U49" s="13">
        <f>Vulnerability!AJ42</f>
        <v>2.0620786159521693</v>
      </c>
      <c r="V49" s="13">
        <f>Vulnerability!AM42</f>
        <v>0</v>
      </c>
      <c r="W49" s="13">
        <f>Vulnerability!AO42</f>
        <v>7.8947368421052637</v>
      </c>
      <c r="X49" s="13">
        <f t="shared" si="11"/>
        <v>4.2210695733518815</v>
      </c>
      <c r="Y49" s="13">
        <f t="shared" si="12"/>
        <v>2.3614815711697972</v>
      </c>
      <c r="Z49" s="13">
        <f t="shared" si="13"/>
        <v>4.6001596490382566</v>
      </c>
      <c r="AA49" s="13">
        <f>'Lack of Coping Capacity'!G42</f>
        <v>5.3557179141772968</v>
      </c>
      <c r="AB49" s="13">
        <f>'Lack of Coping Capacity'!J42</f>
        <v>6.9026904702186584</v>
      </c>
      <c r="AC49" s="13">
        <f t="shared" si="14"/>
        <v>6.1292041921979781</v>
      </c>
      <c r="AD49" s="13">
        <f>'Lack of Coping Capacity'!P42</f>
        <v>7.1974096267595549</v>
      </c>
      <c r="AE49" s="13">
        <f>'Lack of Coping Capacity'!S42</f>
        <v>9.0777777777777775</v>
      </c>
      <c r="AF49" s="13">
        <f>'Lack of Coping Capacity'!X42</f>
        <v>8.1568346033678409</v>
      </c>
      <c r="AG49" s="13">
        <f t="shared" si="15"/>
        <v>8.1440073359683911</v>
      </c>
      <c r="AH49" s="164">
        <f t="shared" si="16"/>
        <v>7.2663959296553005</v>
      </c>
      <c r="AI49" s="166">
        <f t="shared" si="17"/>
        <v>5.1361366173544889</v>
      </c>
    </row>
    <row r="50" spans="1:35" x14ac:dyDescent="0.25">
      <c r="A50" s="157" t="s">
        <v>11</v>
      </c>
      <c r="B50" s="125" t="s">
        <v>396</v>
      </c>
      <c r="C50" s="125" t="s">
        <v>10</v>
      </c>
      <c r="D50" s="104" t="s">
        <v>525</v>
      </c>
      <c r="E50" s="12">
        <f>'Hazard &amp; Exposure'!N52</f>
        <v>4</v>
      </c>
      <c r="F50" s="12">
        <f>'Hazard &amp; Exposure'!O52</f>
        <v>0</v>
      </c>
      <c r="G50" s="12">
        <f>'Hazard &amp; Exposure'!P52</f>
        <v>0</v>
      </c>
      <c r="H50" s="12">
        <f>'Hazard &amp; Exposure'!Q52</f>
        <v>0</v>
      </c>
      <c r="I50" s="12">
        <f>'Hazard &amp; Exposure'!R52</f>
        <v>1.1730312111120453</v>
      </c>
      <c r="J50" s="12" t="str">
        <f>'Hazard &amp; Exposure'!U52</f>
        <v>x</v>
      </c>
      <c r="K50" s="12">
        <f>'Hazard &amp; Exposure'!W52</f>
        <v>3.5169016122817993</v>
      </c>
      <c r="L50" s="13">
        <f>'Hazard &amp; Exposure'!X52</f>
        <v>3.5169016122817993</v>
      </c>
      <c r="M50" s="13">
        <f t="shared" si="9"/>
        <v>2.4236568938678595</v>
      </c>
      <c r="N50" s="13">
        <f>Vulnerability!F52</f>
        <v>5.3003145972624175</v>
      </c>
      <c r="O50" s="13">
        <f>Vulnerability!I52</f>
        <v>4.9182257486188732</v>
      </c>
      <c r="P50" s="13">
        <f>Vulnerability!P52</f>
        <v>4.0858970521949107</v>
      </c>
      <c r="Q50" s="13">
        <f t="shared" si="10"/>
        <v>4.9011879988346543</v>
      </c>
      <c r="R50" s="13">
        <f>Vulnerability!V52</f>
        <v>0</v>
      </c>
      <c r="S50" s="13">
        <f>Vulnerability!AD52</f>
        <v>3.6525252525252525</v>
      </c>
      <c r="T50" s="13">
        <f>Vulnerability!AG52</f>
        <v>5.5175038658708946</v>
      </c>
      <c r="U50" s="13">
        <f>Vulnerability!AJ52</f>
        <v>1.9424155816661379</v>
      </c>
      <c r="V50" s="13">
        <f>Vulnerability!AM52</f>
        <v>0.87445831793322526</v>
      </c>
      <c r="W50" s="13">
        <f>Vulnerability!AO52</f>
        <v>4.2105263157894735</v>
      </c>
      <c r="X50" s="13">
        <f t="shared" si="11"/>
        <v>3.4137834027119771</v>
      </c>
      <c r="Y50" s="13">
        <f t="shared" si="12"/>
        <v>1.8630916784619207</v>
      </c>
      <c r="Z50" s="13">
        <f t="shared" si="13"/>
        <v>3.5328864101940138</v>
      </c>
      <c r="AA50" s="13">
        <f>'Lack of Coping Capacity'!G52</f>
        <v>5.3557179141772968</v>
      </c>
      <c r="AB50" s="13">
        <f>'Lack of Coping Capacity'!J52</f>
        <v>6.9026904702186584</v>
      </c>
      <c r="AC50" s="13">
        <f t="shared" si="14"/>
        <v>6.1292041921979781</v>
      </c>
      <c r="AD50" s="13">
        <f>'Lack of Coping Capacity'!P52</f>
        <v>7.1974096267595549</v>
      </c>
      <c r="AE50" s="13">
        <f>'Lack of Coping Capacity'!S52</f>
        <v>9.0777777777777775</v>
      </c>
      <c r="AF50" s="13">
        <f>'Lack of Coping Capacity'!X52</f>
        <v>8.3259655967110699</v>
      </c>
      <c r="AG50" s="13">
        <f t="shared" si="15"/>
        <v>8.2003843337494686</v>
      </c>
      <c r="AH50" s="164">
        <f t="shared" si="16"/>
        <v>7.3030972099805371</v>
      </c>
      <c r="AI50" s="166">
        <f t="shared" si="17"/>
        <v>3.9691967900619081</v>
      </c>
    </row>
    <row r="51" spans="1:35" x14ac:dyDescent="0.25">
      <c r="A51" s="157" t="s">
        <v>11</v>
      </c>
      <c r="B51" s="125" t="s">
        <v>397</v>
      </c>
      <c r="C51" s="125" t="s">
        <v>10</v>
      </c>
      <c r="D51" s="104" t="s">
        <v>526</v>
      </c>
      <c r="E51" s="12">
        <f>'Hazard &amp; Exposure'!N53</f>
        <v>5.0625</v>
      </c>
      <c r="F51" s="12">
        <f>'Hazard &amp; Exposure'!O53</f>
        <v>0</v>
      </c>
      <c r="G51" s="12">
        <f>'Hazard &amp; Exposure'!P53</f>
        <v>0</v>
      </c>
      <c r="H51" s="12">
        <f>'Hazard &amp; Exposure'!Q53</f>
        <v>0</v>
      </c>
      <c r="I51" s="12">
        <f>'Hazard &amp; Exposure'!R53</f>
        <v>1.5670758840236154</v>
      </c>
      <c r="J51" s="12" t="str">
        <f>'Hazard &amp; Exposure'!U53</f>
        <v>x</v>
      </c>
      <c r="K51" s="12">
        <f>'Hazard &amp; Exposure'!W53</f>
        <v>3.5169016122817993</v>
      </c>
      <c r="L51" s="13">
        <f>'Hazard &amp; Exposure'!X53</f>
        <v>3.5169016122817993</v>
      </c>
      <c r="M51" s="13">
        <f t="shared" si="9"/>
        <v>2.5976275128001691</v>
      </c>
      <c r="N51" s="13">
        <f>Vulnerability!F53</f>
        <v>4.8099136111494358</v>
      </c>
      <c r="O51" s="13">
        <f>Vulnerability!I53</f>
        <v>5.0432257486188732</v>
      </c>
      <c r="P51" s="13">
        <f>Vulnerability!P53</f>
        <v>4.085322719996145</v>
      </c>
      <c r="Q51" s="13">
        <f t="shared" si="10"/>
        <v>4.6870939227284723</v>
      </c>
      <c r="R51" s="13">
        <f>Vulnerability!V53</f>
        <v>0</v>
      </c>
      <c r="S51" s="13">
        <f>Vulnerability!AD53</f>
        <v>3.6525252525252525</v>
      </c>
      <c r="T51" s="13">
        <f>Vulnerability!AG53</f>
        <v>4.515761403747474</v>
      </c>
      <c r="U51" s="13">
        <f>Vulnerability!AJ53</f>
        <v>1.6051939256596603</v>
      </c>
      <c r="V51" s="13">
        <f>Vulnerability!AM53</f>
        <v>0</v>
      </c>
      <c r="W51" s="13">
        <f>Vulnerability!AO53</f>
        <v>4.2105263157894735</v>
      </c>
      <c r="X51" s="13">
        <f t="shared" si="11"/>
        <v>2.965824940261526</v>
      </c>
      <c r="Y51" s="13">
        <f t="shared" si="12"/>
        <v>1.5977951972929163</v>
      </c>
      <c r="Z51" s="13">
        <f t="shared" si="13"/>
        <v>3.2935856107445032</v>
      </c>
      <c r="AA51" s="13">
        <f>'Lack of Coping Capacity'!G53</f>
        <v>5.3557179141772968</v>
      </c>
      <c r="AB51" s="13">
        <f>'Lack of Coping Capacity'!J53</f>
        <v>6.9026904702186584</v>
      </c>
      <c r="AC51" s="13">
        <f t="shared" si="14"/>
        <v>6.1292041921979781</v>
      </c>
      <c r="AD51" s="13">
        <f>'Lack of Coping Capacity'!P53</f>
        <v>7.1974096267595549</v>
      </c>
      <c r="AE51" s="13">
        <f>'Lack of Coping Capacity'!S53</f>
        <v>9.0777777777777775</v>
      </c>
      <c r="AF51" s="13">
        <f>'Lack of Coping Capacity'!X53</f>
        <v>7.6215395795926382</v>
      </c>
      <c r="AG51" s="13">
        <f t="shared" si="15"/>
        <v>7.9655756613766577</v>
      </c>
      <c r="AH51" s="164">
        <f t="shared" si="16"/>
        <v>7.1524794257028059</v>
      </c>
      <c r="AI51" s="166">
        <f t="shared" si="17"/>
        <v>3.9406465485659736</v>
      </c>
    </row>
    <row r="52" spans="1:35" x14ac:dyDescent="0.25">
      <c r="A52" s="157" t="s">
        <v>11</v>
      </c>
      <c r="B52" s="125" t="s">
        <v>393</v>
      </c>
      <c r="C52" s="125" t="s">
        <v>10</v>
      </c>
      <c r="D52" s="104" t="s">
        <v>522</v>
      </c>
      <c r="E52" s="12">
        <f>'Hazard &amp; Exposure'!N49</f>
        <v>7.5625</v>
      </c>
      <c r="F52" s="12">
        <f>'Hazard &amp; Exposure'!O49</f>
        <v>1.765899499152981E-2</v>
      </c>
      <c r="G52" s="12">
        <f>'Hazard &amp; Exposure'!P49</f>
        <v>2.4665892640992073</v>
      </c>
      <c r="H52" s="12">
        <f>'Hazard &amp; Exposure'!Q49</f>
        <v>0</v>
      </c>
      <c r="I52" s="12">
        <f>'Hazard &amp; Exposure'!R49</f>
        <v>3.2694892306052687</v>
      </c>
      <c r="J52" s="12" t="str">
        <f>'Hazard &amp; Exposure'!U49</f>
        <v>x</v>
      </c>
      <c r="K52" s="12">
        <f>'Hazard &amp; Exposure'!W49</f>
        <v>3.5169016122817993</v>
      </c>
      <c r="L52" s="13">
        <f>'Hazard &amp; Exposure'!X49</f>
        <v>3.5169016122817993</v>
      </c>
      <c r="M52" s="13">
        <f t="shared" si="9"/>
        <v>3.3941868940952902</v>
      </c>
      <c r="N52" s="13">
        <f>Vulnerability!F49</f>
        <v>6.6174376771960164</v>
      </c>
      <c r="O52" s="13">
        <f>Vulnerability!I49</f>
        <v>5.1682257486188732</v>
      </c>
      <c r="P52" s="13">
        <f>Vulnerability!P49</f>
        <v>4.0872093977342763</v>
      </c>
      <c r="Q52" s="13">
        <f t="shared" si="10"/>
        <v>5.6225776251862953</v>
      </c>
      <c r="R52" s="13">
        <f>Vulnerability!V49</f>
        <v>0</v>
      </c>
      <c r="S52" s="13">
        <f>Vulnerability!AD49</f>
        <v>3.6525252525252525</v>
      </c>
      <c r="T52" s="13">
        <f>Vulnerability!AG49</f>
        <v>5.1805572512829192</v>
      </c>
      <c r="U52" s="13">
        <f>Vulnerability!AJ49</f>
        <v>1.9920137943552043</v>
      </c>
      <c r="V52" s="13">
        <f>Vulnerability!AM49</f>
        <v>0.87445831793322526</v>
      </c>
      <c r="W52" s="13">
        <f>Vulnerability!AO49</f>
        <v>7.8947368421052637</v>
      </c>
      <c r="X52" s="13">
        <f t="shared" si="11"/>
        <v>4.433123175943873</v>
      </c>
      <c r="Y52" s="13">
        <f t="shared" si="12"/>
        <v>2.4971767053762584</v>
      </c>
      <c r="Z52" s="13">
        <f t="shared" si="13"/>
        <v>4.2352208101074931</v>
      </c>
      <c r="AA52" s="13">
        <f>'Lack of Coping Capacity'!G49</f>
        <v>5.3557179141772968</v>
      </c>
      <c r="AB52" s="13">
        <f>'Lack of Coping Capacity'!J49</f>
        <v>6.9026904702186584</v>
      </c>
      <c r="AC52" s="13">
        <f t="shared" si="14"/>
        <v>6.1292041921979781</v>
      </c>
      <c r="AD52" s="13">
        <f>'Lack of Coping Capacity'!P49</f>
        <v>7.1974096267595549</v>
      </c>
      <c r="AE52" s="13">
        <f>'Lack of Coping Capacity'!S49</f>
        <v>9.0777777777777775</v>
      </c>
      <c r="AF52" s="13">
        <f>'Lack of Coping Capacity'!X49</f>
        <v>8.4873654559497105</v>
      </c>
      <c r="AG52" s="13">
        <f t="shared" si="15"/>
        <v>8.2541842868290143</v>
      </c>
      <c r="AH52" s="164">
        <f t="shared" si="16"/>
        <v>7.3384537568421724</v>
      </c>
      <c r="AI52" s="166">
        <f t="shared" si="17"/>
        <v>4.7250396510668633</v>
      </c>
    </row>
    <row r="53" spans="1:35" x14ac:dyDescent="0.25">
      <c r="A53" s="157" t="s">
        <v>11</v>
      </c>
      <c r="B53" s="125" t="s">
        <v>395</v>
      </c>
      <c r="C53" s="125" t="s">
        <v>10</v>
      </c>
      <c r="D53" s="104" t="s">
        <v>524</v>
      </c>
      <c r="E53" s="12">
        <f>'Hazard &amp; Exposure'!N51</f>
        <v>4</v>
      </c>
      <c r="F53" s="12">
        <f>'Hazard &amp; Exposure'!O51</f>
        <v>0</v>
      </c>
      <c r="G53" s="12">
        <f>'Hazard &amp; Exposure'!P51</f>
        <v>0</v>
      </c>
      <c r="H53" s="12">
        <f>'Hazard &amp; Exposure'!Q51</f>
        <v>0</v>
      </c>
      <c r="I53" s="12">
        <f>'Hazard &amp; Exposure'!R51</f>
        <v>1.1730312111120453</v>
      </c>
      <c r="J53" s="12" t="str">
        <f>'Hazard &amp; Exposure'!U51</f>
        <v>x</v>
      </c>
      <c r="K53" s="12">
        <f>'Hazard &amp; Exposure'!W51</f>
        <v>3.5169016122817993</v>
      </c>
      <c r="L53" s="13">
        <f>'Hazard &amp; Exposure'!X51</f>
        <v>3.5169016122817993</v>
      </c>
      <c r="M53" s="13">
        <f t="shared" si="9"/>
        <v>2.4236568938678595</v>
      </c>
      <c r="N53" s="13">
        <f>Vulnerability!F51</f>
        <v>4.6945164913209645</v>
      </c>
      <c r="O53" s="13">
        <f>Vulnerability!I51</f>
        <v>4.5432257486188732</v>
      </c>
      <c r="P53" s="13">
        <f>Vulnerability!P51</f>
        <v>4.0851808133049357</v>
      </c>
      <c r="Q53" s="13">
        <f t="shared" si="10"/>
        <v>4.5043598861414349</v>
      </c>
      <c r="R53" s="13">
        <f>Vulnerability!V51</f>
        <v>0</v>
      </c>
      <c r="S53" s="13">
        <f>Vulnerability!AD51</f>
        <v>3.6525252525252525</v>
      </c>
      <c r="T53" s="13">
        <f>Vulnerability!AG51</f>
        <v>5.5184478355378825</v>
      </c>
      <c r="U53" s="13">
        <f>Vulnerability!AJ51</f>
        <v>1.946832990190142</v>
      </c>
      <c r="V53" s="13">
        <f>Vulnerability!AM51</f>
        <v>0</v>
      </c>
      <c r="W53" s="13">
        <f>Vulnerability!AO51</f>
        <v>4.2105263157894735</v>
      </c>
      <c r="X53" s="13">
        <f t="shared" si="11"/>
        <v>3.2875701132096542</v>
      </c>
      <c r="Y53" s="13">
        <f t="shared" si="12"/>
        <v>1.7875799501176439</v>
      </c>
      <c r="Z53" s="13">
        <f t="shared" si="13"/>
        <v>3.2626557905441063</v>
      </c>
      <c r="AA53" s="13">
        <f>'Lack of Coping Capacity'!G51</f>
        <v>5.3557179141772968</v>
      </c>
      <c r="AB53" s="13">
        <f>'Lack of Coping Capacity'!J51</f>
        <v>6.9026904702186584</v>
      </c>
      <c r="AC53" s="13">
        <f t="shared" si="14"/>
        <v>6.1292041921979781</v>
      </c>
      <c r="AD53" s="13">
        <f>'Lack of Coping Capacity'!P51</f>
        <v>7.1974096267595549</v>
      </c>
      <c r="AE53" s="13">
        <f>'Lack of Coping Capacity'!S51</f>
        <v>9.0777777777777775</v>
      </c>
      <c r="AF53" s="13">
        <f>'Lack of Coping Capacity'!X51</f>
        <v>8.0176637622944487</v>
      </c>
      <c r="AG53" s="13">
        <f t="shared" si="15"/>
        <v>8.0976170556105931</v>
      </c>
      <c r="AH53" s="164">
        <f t="shared" si="16"/>
        <v>7.2364566897205238</v>
      </c>
      <c r="AI53" s="166">
        <f t="shared" si="17"/>
        <v>3.8535067263517071</v>
      </c>
    </row>
    <row r="54" spans="1:35" ht="15.75" thickBot="1" x14ac:dyDescent="0.3">
      <c r="A54" s="158" t="s">
        <v>11</v>
      </c>
      <c r="B54" s="159" t="s">
        <v>390</v>
      </c>
      <c r="C54" s="159" t="s">
        <v>10</v>
      </c>
      <c r="D54" s="160" t="s">
        <v>519</v>
      </c>
      <c r="E54" s="161">
        <f>'Hazard &amp; Exposure'!N46</f>
        <v>4</v>
      </c>
      <c r="F54" s="161">
        <f>'Hazard &amp; Exposure'!O46</f>
        <v>2.698605106572463</v>
      </c>
      <c r="G54" s="161">
        <f>'Hazard &amp; Exposure'!P46</f>
        <v>6.5723834470420455</v>
      </c>
      <c r="H54" s="161">
        <f>'Hazard &amp; Exposure'!Q46</f>
        <v>0</v>
      </c>
      <c r="I54" s="161">
        <f>'Hazard &amp; Exposure'!R46</f>
        <v>3.6999096883183302</v>
      </c>
      <c r="J54" s="161" t="str">
        <f>'Hazard &amp; Exposure'!U46</f>
        <v>x</v>
      </c>
      <c r="K54" s="161">
        <f>'Hazard &amp; Exposure'!W46</f>
        <v>3.5169016122817993</v>
      </c>
      <c r="L54" s="162">
        <f>'Hazard &amp; Exposure'!X46</f>
        <v>3.5169016122817993</v>
      </c>
      <c r="M54" s="162">
        <f t="shared" si="9"/>
        <v>3.6089636690309272</v>
      </c>
      <c r="N54" s="162">
        <f>Vulnerability!F46</f>
        <v>5.3930582335704189</v>
      </c>
      <c r="O54" s="162">
        <f>Vulnerability!I46</f>
        <v>5.0432257486188732</v>
      </c>
      <c r="P54" s="162">
        <f>Vulnerability!P46</f>
        <v>4.0860004392745468</v>
      </c>
      <c r="Q54" s="162">
        <f t="shared" si="10"/>
        <v>4.9788356637585647</v>
      </c>
      <c r="R54" s="162">
        <f>Vulnerability!V46</f>
        <v>0</v>
      </c>
      <c r="S54" s="162">
        <f>Vulnerability!AD46</f>
        <v>3.6525252525252525</v>
      </c>
      <c r="T54" s="162">
        <f>Vulnerability!AG46</f>
        <v>4.6172390546612991</v>
      </c>
      <c r="U54" s="162">
        <f>Vulnerability!AJ46</f>
        <v>2.1705046545810878</v>
      </c>
      <c r="V54" s="162">
        <f>Vulnerability!AM46</f>
        <v>0.87445831793322526</v>
      </c>
      <c r="W54" s="162">
        <f>Vulnerability!AO46</f>
        <v>1.5789473684210531</v>
      </c>
      <c r="X54" s="162">
        <f t="shared" si="11"/>
        <v>2.6937621273510204</v>
      </c>
      <c r="Y54" s="162">
        <f t="shared" si="12"/>
        <v>1.4402218128326658</v>
      </c>
      <c r="Z54" s="162">
        <f t="shared" si="13"/>
        <v>3.4101659095207637</v>
      </c>
      <c r="AA54" s="162">
        <f>'Lack of Coping Capacity'!G46</f>
        <v>5.3557179141772968</v>
      </c>
      <c r="AB54" s="162">
        <f>'Lack of Coping Capacity'!J46</f>
        <v>6.9026904702186584</v>
      </c>
      <c r="AC54" s="162">
        <f t="shared" si="14"/>
        <v>6.1292041921979781</v>
      </c>
      <c r="AD54" s="162">
        <f>'Lack of Coping Capacity'!P46</f>
        <v>7.1974096267595549</v>
      </c>
      <c r="AE54" s="162">
        <f>'Lack of Coping Capacity'!S46</f>
        <v>9.0777777777777775</v>
      </c>
      <c r="AF54" s="162">
        <f>'Lack of Coping Capacity'!X46</f>
        <v>8.4783465419015194</v>
      </c>
      <c r="AG54" s="162">
        <f t="shared" si="15"/>
        <v>8.2511779821462845</v>
      </c>
      <c r="AH54" s="165">
        <f t="shared" si="16"/>
        <v>7.3364693211105347</v>
      </c>
      <c r="AI54" s="168">
        <f t="shared" si="17"/>
        <v>4.4862317863251358</v>
      </c>
    </row>
    <row r="55" spans="1:35" x14ac:dyDescent="0.25">
      <c r="A55" s="152" t="s">
        <v>13</v>
      </c>
      <c r="B55" s="153" t="s">
        <v>398</v>
      </c>
      <c r="C55" s="153" t="s">
        <v>12</v>
      </c>
      <c r="D55" s="154" t="s">
        <v>527</v>
      </c>
      <c r="E55" s="155">
        <f>'Hazard &amp; Exposure'!N54</f>
        <v>7.5625</v>
      </c>
      <c r="F55" s="155">
        <f>'Hazard &amp; Exposure'!O54</f>
        <v>6.7911577027971584E-2</v>
      </c>
      <c r="G55" s="155">
        <f>'Hazard &amp; Exposure'!P54</f>
        <v>0.32051084861162416</v>
      </c>
      <c r="H55" s="155">
        <f>'Hazard &amp; Exposure'!Q54</f>
        <v>0</v>
      </c>
      <c r="I55" s="155">
        <f>'Hazard &amp; Exposure'!R54</f>
        <v>2.8318971635084456</v>
      </c>
      <c r="J55" s="155">
        <f>'Hazard &amp; Exposure'!U54</f>
        <v>4</v>
      </c>
      <c r="K55" s="155">
        <f>'Hazard &amp; Exposure'!W54</f>
        <v>3.7963707447052002</v>
      </c>
      <c r="L55" s="156">
        <f>'Hazard &amp; Exposure'!X54</f>
        <v>3.8256046915054327</v>
      </c>
      <c r="M55" s="156">
        <f t="shared" si="9"/>
        <v>3.3446275847944493</v>
      </c>
      <c r="N55" s="156">
        <f>Vulnerability!F54</f>
        <v>8.0672947431822877</v>
      </c>
      <c r="O55" s="156">
        <f>Vulnerability!I54</f>
        <v>7.9217233419680806</v>
      </c>
      <c r="P55" s="156">
        <f>Vulnerability!P54</f>
        <v>4.0257726831435257</v>
      </c>
      <c r="Q55" s="156">
        <f t="shared" si="10"/>
        <v>7.0205213778690458</v>
      </c>
      <c r="R55" s="156">
        <f>Vulnerability!V54</f>
        <v>0</v>
      </c>
      <c r="S55" s="156">
        <f>Vulnerability!AD54</f>
        <v>2.5709090909090908</v>
      </c>
      <c r="T55" s="156">
        <f>Vulnerability!AG54</f>
        <v>4.683772250962269</v>
      </c>
      <c r="U55" s="156">
        <f>Vulnerability!AJ54</f>
        <v>6.67724183248116</v>
      </c>
      <c r="V55" s="156">
        <f>Vulnerability!AM54</f>
        <v>0.15832000328124352</v>
      </c>
      <c r="W55" s="156">
        <f>Vulnerability!AO54</f>
        <v>4.2105263157894735</v>
      </c>
      <c r="X55" s="156">
        <f t="shared" si="11"/>
        <v>3.9835887972603956</v>
      </c>
      <c r="Y55" s="156">
        <f t="shared" si="12"/>
        <v>2.2119711315333626</v>
      </c>
      <c r="Z55" s="156">
        <f t="shared" si="13"/>
        <v>5.0776435645716633</v>
      </c>
      <c r="AA55" s="156">
        <f>'Lack of Coping Capacity'!G54</f>
        <v>6.7939356207755619</v>
      </c>
      <c r="AB55" s="156">
        <f>'Lack of Coping Capacity'!J54</f>
        <v>6.4570775032043457</v>
      </c>
      <c r="AC55" s="156">
        <f t="shared" si="14"/>
        <v>6.6255065619899538</v>
      </c>
      <c r="AD55" s="156">
        <f>'Lack of Coping Capacity'!P54</f>
        <v>9.3571417145848628</v>
      </c>
      <c r="AE55" s="156">
        <f>'Lack of Coping Capacity'!S54</f>
        <v>9.9700000000000006</v>
      </c>
      <c r="AF55" s="156">
        <f>'Lack of Coping Capacity'!X54</f>
        <v>7.7513888888888891</v>
      </c>
      <c r="AG55" s="156">
        <f t="shared" si="15"/>
        <v>9.0261768678245833</v>
      </c>
      <c r="AH55" s="163">
        <f t="shared" si="16"/>
        <v>8.0529759724515184</v>
      </c>
      <c r="AI55" s="167">
        <f t="shared" si="17"/>
        <v>5.1521535043208058</v>
      </c>
    </row>
    <row r="56" spans="1:35" x14ac:dyDescent="0.25">
      <c r="A56" s="157" t="s">
        <v>13</v>
      </c>
      <c r="B56" s="125" t="s">
        <v>399</v>
      </c>
      <c r="C56" s="125" t="s">
        <v>12</v>
      </c>
      <c r="D56" s="104" t="s">
        <v>528</v>
      </c>
      <c r="E56" s="12">
        <f>'Hazard &amp; Exposure'!N55</f>
        <v>7.5625</v>
      </c>
      <c r="F56" s="12">
        <f>'Hazard &amp; Exposure'!O55</f>
        <v>3.1737400411300665</v>
      </c>
      <c r="G56" s="12">
        <f>'Hazard &amp; Exposure'!P55</f>
        <v>5.1301444374651624</v>
      </c>
      <c r="H56" s="12">
        <f>'Hazard &amp; Exposure'!Q55</f>
        <v>0</v>
      </c>
      <c r="I56" s="12">
        <f>'Hazard &amp; Exposure'!R55</f>
        <v>4.5335333473437149</v>
      </c>
      <c r="J56" s="12">
        <f>'Hazard &amp; Exposure'!U55</f>
        <v>9</v>
      </c>
      <c r="K56" s="12">
        <f>'Hazard &amp; Exposure'!W55</f>
        <v>6.2963707447052002</v>
      </c>
      <c r="L56" s="13">
        <f>'Hazard &amp; Exposure'!X55</f>
        <v>7.1256046915054334</v>
      </c>
      <c r="M56" s="13">
        <f t="shared" si="9"/>
        <v>5.9910546267595457</v>
      </c>
      <c r="N56" s="13">
        <f>Vulnerability!F55</f>
        <v>9.9847204437924404</v>
      </c>
      <c r="O56" s="13">
        <f>Vulnerability!I55</f>
        <v>5.7029733419680806</v>
      </c>
      <c r="P56" s="13">
        <f>Vulnerability!P55</f>
        <v>4.0260537822090061</v>
      </c>
      <c r="Q56" s="13">
        <f t="shared" si="10"/>
        <v>7.4246170029404919</v>
      </c>
      <c r="R56" s="13">
        <f>Vulnerability!V55</f>
        <v>8.5251461876356913</v>
      </c>
      <c r="S56" s="13">
        <f>Vulnerability!AD55</f>
        <v>4.4894580009338281</v>
      </c>
      <c r="T56" s="13">
        <f>Vulnerability!AG55</f>
        <v>5.9213530265131942</v>
      </c>
      <c r="U56" s="13">
        <f>Vulnerability!AJ55</f>
        <v>5.4680861899362885</v>
      </c>
      <c r="V56" s="13">
        <f>Vulnerability!AM55</f>
        <v>1.2823729709794698</v>
      </c>
      <c r="W56" s="13">
        <f>Vulnerability!AO55</f>
        <v>7.8947368421052637</v>
      </c>
      <c r="X56" s="13">
        <f t="shared" si="11"/>
        <v>5.3897683033213104</v>
      </c>
      <c r="Y56" s="13">
        <f t="shared" si="12"/>
        <v>7.2646592634828577</v>
      </c>
      <c r="Z56" s="13">
        <f t="shared" si="13"/>
        <v>7.3454873814159161</v>
      </c>
      <c r="AA56" s="13">
        <f>'Lack of Coping Capacity'!G55</f>
        <v>6.7939356207755619</v>
      </c>
      <c r="AB56" s="13">
        <f>'Lack of Coping Capacity'!J55</f>
        <v>6.4570775032043457</v>
      </c>
      <c r="AC56" s="13">
        <f t="shared" si="14"/>
        <v>6.6255065619899538</v>
      </c>
      <c r="AD56" s="13">
        <f>'Lack of Coping Capacity'!P55</f>
        <v>9.3571417145848628</v>
      </c>
      <c r="AE56" s="13">
        <f>'Lack of Coping Capacity'!S55</f>
        <v>9.9700000000000006</v>
      </c>
      <c r="AF56" s="13">
        <f>'Lack of Coping Capacity'!X55</f>
        <v>7.7097222222222221</v>
      </c>
      <c r="AG56" s="13">
        <f t="shared" si="15"/>
        <v>9.012287978935694</v>
      </c>
      <c r="AH56" s="164">
        <f t="shared" si="16"/>
        <v>8.0428069232107706</v>
      </c>
      <c r="AI56" s="166">
        <f t="shared" si="17"/>
        <v>7.0736545469889602</v>
      </c>
    </row>
    <row r="57" spans="1:35" x14ac:dyDescent="0.25">
      <c r="A57" s="157" t="s">
        <v>13</v>
      </c>
      <c r="B57" s="125" t="s">
        <v>400</v>
      </c>
      <c r="C57" s="125" t="s">
        <v>12</v>
      </c>
      <c r="D57" s="104" t="s">
        <v>529</v>
      </c>
      <c r="E57" s="12">
        <f>'Hazard &amp; Exposure'!N56</f>
        <v>5.0625</v>
      </c>
      <c r="F57" s="12">
        <f>'Hazard &amp; Exposure'!O56</f>
        <v>3.6182936564394286</v>
      </c>
      <c r="G57" s="12">
        <f>'Hazard &amp; Exposure'!P56</f>
        <v>8.2767053063900562</v>
      </c>
      <c r="H57" s="12">
        <f>'Hazard &amp; Exposure'!Q56</f>
        <v>5.2083333333333339</v>
      </c>
      <c r="I57" s="12">
        <f>'Hazard &amp; Exposure'!R56</f>
        <v>5.8635824494164943</v>
      </c>
      <c r="J57" s="12">
        <f>'Hazard &amp; Exposure'!U56</f>
        <v>4</v>
      </c>
      <c r="K57" s="12">
        <f>'Hazard &amp; Exposure'!W56</f>
        <v>3.7963707447052002</v>
      </c>
      <c r="L57" s="13">
        <f>'Hazard &amp; Exposure'!X56</f>
        <v>3.8256046915054327</v>
      </c>
      <c r="M57" s="13">
        <f t="shared" si="9"/>
        <v>4.9279967055836735</v>
      </c>
      <c r="N57" s="13">
        <f>Vulnerability!F56</f>
        <v>9.9041355009777554</v>
      </c>
      <c r="O57" s="13">
        <f>Vulnerability!I56</f>
        <v>6.9629733419680804</v>
      </c>
      <c r="P57" s="13">
        <f>Vulnerability!P56</f>
        <v>4.0261742596997667</v>
      </c>
      <c r="Q57" s="13">
        <f t="shared" si="10"/>
        <v>7.699354650905839</v>
      </c>
      <c r="R57" s="13">
        <f>Vulnerability!V56</f>
        <v>0</v>
      </c>
      <c r="S57" s="13">
        <f>Vulnerability!AD56</f>
        <v>4.5949558071857242</v>
      </c>
      <c r="T57" s="13">
        <f>Vulnerability!AG56</f>
        <v>8.3111060110713009</v>
      </c>
      <c r="U57" s="13">
        <f>Vulnerability!AJ56</f>
        <v>5.6516013275529104</v>
      </c>
      <c r="V57" s="13">
        <f>Vulnerability!AM56</f>
        <v>3.7060141283982855</v>
      </c>
      <c r="W57" s="13">
        <f>Vulnerability!AO56</f>
        <v>4.2105263157894735</v>
      </c>
      <c r="X57" s="13">
        <f t="shared" si="11"/>
        <v>5.5986681459362595</v>
      </c>
      <c r="Y57" s="13">
        <f t="shared" si="12"/>
        <v>3.2849136768701004</v>
      </c>
      <c r="Z57" s="13">
        <f t="shared" si="13"/>
        <v>5.9438023671793445</v>
      </c>
      <c r="AA57" s="13">
        <f>'Lack of Coping Capacity'!G56</f>
        <v>6.7939356207755619</v>
      </c>
      <c r="AB57" s="13">
        <f>'Lack of Coping Capacity'!J56</f>
        <v>6.4570775032043457</v>
      </c>
      <c r="AC57" s="13">
        <f t="shared" si="14"/>
        <v>6.6255065619899538</v>
      </c>
      <c r="AD57" s="13">
        <f>'Lack of Coping Capacity'!P56</f>
        <v>9.3571417145848628</v>
      </c>
      <c r="AE57" s="13">
        <f>'Lack of Coping Capacity'!S56</f>
        <v>9.9700000000000006</v>
      </c>
      <c r="AF57" s="13">
        <f>'Lack of Coping Capacity'!X56</f>
        <v>7.4874999999999998</v>
      </c>
      <c r="AG57" s="13">
        <f t="shared" si="15"/>
        <v>8.9382139048616214</v>
      </c>
      <c r="AH57" s="164">
        <f t="shared" si="16"/>
        <v>7.9891313557114447</v>
      </c>
      <c r="AI57" s="166">
        <f t="shared" si="17"/>
        <v>6.1623275238685382</v>
      </c>
    </row>
    <row r="58" spans="1:35" x14ac:dyDescent="0.25">
      <c r="A58" s="157" t="s">
        <v>13</v>
      </c>
      <c r="B58" s="125" t="s">
        <v>401</v>
      </c>
      <c r="C58" s="125" t="s">
        <v>12</v>
      </c>
      <c r="D58" s="104" t="s">
        <v>530</v>
      </c>
      <c r="E58" s="12">
        <f>'Hazard &amp; Exposure'!N57</f>
        <v>7.5625</v>
      </c>
      <c r="F58" s="12">
        <f>'Hazard &amp; Exposure'!O57</f>
        <v>6.1492917328052341</v>
      </c>
      <c r="G58" s="12">
        <f>'Hazard &amp; Exposure'!P57</f>
        <v>5.7183439816771662</v>
      </c>
      <c r="H58" s="12">
        <f>'Hazard &amp; Exposure'!Q57</f>
        <v>5.2083333333333339</v>
      </c>
      <c r="I58" s="12">
        <f>'Hazard &amp; Exposure'!R57</f>
        <v>6.2454499164855086</v>
      </c>
      <c r="J58" s="12" t="str">
        <f>'Hazard &amp; Exposure'!U57</f>
        <v>x</v>
      </c>
      <c r="K58" s="12">
        <f>'Hazard &amp; Exposure'!W57</f>
        <v>3.7963707447052002</v>
      </c>
      <c r="L58" s="13">
        <f>'Hazard &amp; Exposure'!X57</f>
        <v>3.7963707447052002</v>
      </c>
      <c r="M58" s="13">
        <f t="shared" si="9"/>
        <v>5.1452877522122993</v>
      </c>
      <c r="N58" s="13">
        <f>Vulnerability!F57</f>
        <v>9.9923341367643097</v>
      </c>
      <c r="O58" s="13">
        <f>Vulnerability!I57</f>
        <v>5.7742233419680815</v>
      </c>
      <c r="P58" s="13">
        <f>Vulnerability!P57</f>
        <v>4.0262565157589263</v>
      </c>
      <c r="Q58" s="13">
        <f t="shared" si="10"/>
        <v>7.446287032813907</v>
      </c>
      <c r="R58" s="13">
        <f>Vulnerability!V57</f>
        <v>0</v>
      </c>
      <c r="S58" s="13">
        <f>Vulnerability!AD57</f>
        <v>5.2331079965598262</v>
      </c>
      <c r="T58" s="13">
        <f>Vulnerability!AG57</f>
        <v>9.6111163089828491</v>
      </c>
      <c r="U58" s="13">
        <f>Vulnerability!AJ57</f>
        <v>7.8662823533174588</v>
      </c>
      <c r="V58" s="13">
        <f>Vulnerability!AM57</f>
        <v>0.86186283603279534</v>
      </c>
      <c r="W58" s="13">
        <f>Vulnerability!AO57</f>
        <v>4.2105263157894735</v>
      </c>
      <c r="X58" s="13">
        <f t="shared" si="11"/>
        <v>6.5273935261739293</v>
      </c>
      <c r="Y58" s="13">
        <f t="shared" si="12"/>
        <v>3.9745716564320501</v>
      </c>
      <c r="Z58" s="13">
        <f t="shared" si="13"/>
        <v>5.996997147849652</v>
      </c>
      <c r="AA58" s="13">
        <f>'Lack of Coping Capacity'!G57</f>
        <v>6.7939356207755619</v>
      </c>
      <c r="AB58" s="13">
        <f>'Lack of Coping Capacity'!J57</f>
        <v>6.4570775032043457</v>
      </c>
      <c r="AC58" s="13">
        <f t="shared" si="14"/>
        <v>6.6255065619899538</v>
      </c>
      <c r="AD58" s="13">
        <f>'Lack of Coping Capacity'!P57</f>
        <v>9.3571417145848628</v>
      </c>
      <c r="AE58" s="13">
        <f>'Lack of Coping Capacity'!S57</f>
        <v>9.9700000000000006</v>
      </c>
      <c r="AF58" s="13">
        <f>'Lack of Coping Capacity'!X57</f>
        <v>7.5847222222222213</v>
      </c>
      <c r="AG58" s="13">
        <f t="shared" si="15"/>
        <v>8.9706213122690279</v>
      </c>
      <c r="AH58" s="164">
        <f t="shared" si="16"/>
        <v>8.0125000062718019</v>
      </c>
      <c r="AI58" s="166">
        <f t="shared" si="17"/>
        <v>6.2763022662268675</v>
      </c>
    </row>
    <row r="59" spans="1:35" x14ac:dyDescent="0.25">
      <c r="A59" s="157" t="s">
        <v>13</v>
      </c>
      <c r="B59" s="125" t="s">
        <v>405</v>
      </c>
      <c r="C59" s="125" t="s">
        <v>12</v>
      </c>
      <c r="D59" s="104" t="s">
        <v>534</v>
      </c>
      <c r="E59" s="12">
        <f>'Hazard &amp; Exposure'!N61</f>
        <v>1.7777777777777786</v>
      </c>
      <c r="F59" s="12">
        <f>'Hazard &amp; Exposure'!O61</f>
        <v>3.8819469750991131</v>
      </c>
      <c r="G59" s="12">
        <f>'Hazard &amp; Exposure'!P61</f>
        <v>0</v>
      </c>
      <c r="H59" s="12">
        <f>'Hazard &amp; Exposure'!Q61</f>
        <v>0</v>
      </c>
      <c r="I59" s="12">
        <f>'Hazard &amp; Exposure'!R61</f>
        <v>1.5576671427057183</v>
      </c>
      <c r="J59" s="12" t="str">
        <f>'Hazard &amp; Exposure'!U61</f>
        <v>x</v>
      </c>
      <c r="K59" s="12">
        <f>'Hazard &amp; Exposure'!W61</f>
        <v>6.2963707447052002</v>
      </c>
      <c r="L59" s="13">
        <f>'Hazard &amp; Exposure'!X61</f>
        <v>6.2963707447052002</v>
      </c>
      <c r="M59" s="13">
        <f t="shared" si="9"/>
        <v>4.328976320878871</v>
      </c>
      <c r="N59" s="13">
        <f>Vulnerability!F61</f>
        <v>5.3205963357459094</v>
      </c>
      <c r="O59" s="13">
        <f>Vulnerability!I61</f>
        <v>6.3879733419680811</v>
      </c>
      <c r="P59" s="13">
        <f>Vulnerability!P61</f>
        <v>4.0254004707324071</v>
      </c>
      <c r="Q59" s="13">
        <f t="shared" si="10"/>
        <v>5.2636416210480768</v>
      </c>
      <c r="R59" s="13">
        <f>Vulnerability!V61</f>
        <v>3.4992531490832812</v>
      </c>
      <c r="S59" s="13">
        <f>Vulnerability!AD61</f>
        <v>4.0333036765417045</v>
      </c>
      <c r="T59" s="13">
        <f>Vulnerability!AG61</f>
        <v>4.8769223373723403</v>
      </c>
      <c r="U59" s="13">
        <f>Vulnerability!AJ61</f>
        <v>4.9286470276056598</v>
      </c>
      <c r="V59" s="13">
        <f>Vulnerability!AM61</f>
        <v>0.62394378267109651</v>
      </c>
      <c r="W59" s="13" t="str">
        <f>Vulnerability!AO61</f>
        <v>x</v>
      </c>
      <c r="X59" s="13">
        <f t="shared" si="11"/>
        <v>3.7976219392453969</v>
      </c>
      <c r="Y59" s="13">
        <f t="shared" si="12"/>
        <v>3.6499288466793969</v>
      </c>
      <c r="Z59" s="13">
        <f t="shared" si="13"/>
        <v>4.5058832080737083</v>
      </c>
      <c r="AA59" s="13">
        <f>'Lack of Coping Capacity'!G61</f>
        <v>6.7939356207755619</v>
      </c>
      <c r="AB59" s="13">
        <f>'Lack of Coping Capacity'!J61</f>
        <v>6.4570775032043457</v>
      </c>
      <c r="AC59" s="13">
        <f t="shared" si="14"/>
        <v>6.6255065619899538</v>
      </c>
      <c r="AD59" s="13">
        <f>'Lack of Coping Capacity'!P61</f>
        <v>9.3571417145848628</v>
      </c>
      <c r="AE59" s="13">
        <f>'Lack of Coping Capacity'!S61</f>
        <v>9.9700000000000006</v>
      </c>
      <c r="AF59" s="13">
        <f>'Lack of Coping Capacity'!X61</f>
        <v>7.5847222222222221</v>
      </c>
      <c r="AG59" s="13">
        <f t="shared" si="15"/>
        <v>8.9706213122690279</v>
      </c>
      <c r="AH59" s="164">
        <f t="shared" si="16"/>
        <v>8.0125000062718019</v>
      </c>
      <c r="AI59" s="166">
        <f t="shared" si="17"/>
        <v>5.3865545368062371</v>
      </c>
    </row>
    <row r="60" spans="1:35" x14ac:dyDescent="0.25">
      <c r="A60" s="157" t="s">
        <v>13</v>
      </c>
      <c r="B60" s="125" t="s">
        <v>402</v>
      </c>
      <c r="C60" s="125" t="s">
        <v>12</v>
      </c>
      <c r="D60" s="104" t="s">
        <v>531</v>
      </c>
      <c r="E60" s="12">
        <f>'Hazard &amp; Exposure'!N58</f>
        <v>10</v>
      </c>
      <c r="F60" s="12">
        <f>'Hazard &amp; Exposure'!O58</f>
        <v>4.0369631220994426</v>
      </c>
      <c r="G60" s="12">
        <f>'Hazard &amp; Exposure'!P58</f>
        <v>3.4622986811843059</v>
      </c>
      <c r="H60" s="12">
        <f>'Hazard &amp; Exposure'!Q58</f>
        <v>6.25</v>
      </c>
      <c r="I60" s="12">
        <f>'Hazard &amp; Exposure'!R58</f>
        <v>6.9764463986830645</v>
      </c>
      <c r="J60" s="12" t="str">
        <f>'Hazard &amp; Exposure'!U58</f>
        <v>x</v>
      </c>
      <c r="K60" s="12">
        <f>'Hazard &amp; Exposure'!W58</f>
        <v>3.7963707447052002</v>
      </c>
      <c r="L60" s="13">
        <f>'Hazard &amp; Exposure'!X58</f>
        <v>3.7963707447052002</v>
      </c>
      <c r="M60" s="13">
        <f t="shared" si="9"/>
        <v>5.6116566951211464</v>
      </c>
      <c r="N60" s="13">
        <f>Vulnerability!F58</f>
        <v>10</v>
      </c>
      <c r="O60" s="13">
        <f>Vulnerability!I58</f>
        <v>6.3454733419680807</v>
      </c>
      <c r="P60" s="13">
        <f>Vulnerability!P58</f>
        <v>4.0262229382291137</v>
      </c>
      <c r="Q60" s="13">
        <f t="shared" si="10"/>
        <v>7.5929240700492988</v>
      </c>
      <c r="R60" s="13">
        <f>Vulnerability!V58</f>
        <v>4.4395097373404457</v>
      </c>
      <c r="S60" s="13">
        <f>Vulnerability!AD58</f>
        <v>4.5606752896936058</v>
      </c>
      <c r="T60" s="13">
        <f>Vulnerability!AG58</f>
        <v>8.0555567536189088</v>
      </c>
      <c r="U60" s="13">
        <f>Vulnerability!AJ58</f>
        <v>6.0909887017815869</v>
      </c>
      <c r="V60" s="13">
        <f>Vulnerability!AM58</f>
        <v>0.89316104242879746</v>
      </c>
      <c r="W60" s="13">
        <f>Vulnerability!AO58</f>
        <v>7.8947368421052637</v>
      </c>
      <c r="X60" s="13">
        <f t="shared" si="11"/>
        <v>6.0556476659825318</v>
      </c>
      <c r="Y60" s="13">
        <f t="shared" si="12"/>
        <v>5.3035266850724163</v>
      </c>
      <c r="Z60" s="13">
        <f t="shared" si="13"/>
        <v>6.5909155105245896</v>
      </c>
      <c r="AA60" s="13">
        <f>'Lack of Coping Capacity'!G58</f>
        <v>6.7939356207755619</v>
      </c>
      <c r="AB60" s="13">
        <f>'Lack of Coping Capacity'!J58</f>
        <v>6.4570775032043457</v>
      </c>
      <c r="AC60" s="13">
        <f t="shared" si="14"/>
        <v>6.6255065619899538</v>
      </c>
      <c r="AD60" s="13">
        <f>'Lack of Coping Capacity'!P58</f>
        <v>9.3571417145848628</v>
      </c>
      <c r="AE60" s="13">
        <f>'Lack of Coping Capacity'!S58</f>
        <v>9.9700000000000006</v>
      </c>
      <c r="AF60" s="13">
        <f>'Lack of Coping Capacity'!X58</f>
        <v>7.5291666666666668</v>
      </c>
      <c r="AG60" s="13">
        <f t="shared" si="15"/>
        <v>8.9521027937505107</v>
      </c>
      <c r="AH60" s="164">
        <f t="shared" si="16"/>
        <v>7.9991250041461193</v>
      </c>
      <c r="AI60" s="166">
        <f t="shared" si="17"/>
        <v>6.6633573919375797</v>
      </c>
    </row>
    <row r="61" spans="1:35" x14ac:dyDescent="0.25">
      <c r="A61" s="157" t="s">
        <v>13</v>
      </c>
      <c r="B61" s="125" t="s">
        <v>403</v>
      </c>
      <c r="C61" s="125" t="s">
        <v>12</v>
      </c>
      <c r="D61" s="104" t="s">
        <v>532</v>
      </c>
      <c r="E61" s="12">
        <f>'Hazard &amp; Exposure'!N59</f>
        <v>7.5625</v>
      </c>
      <c r="F61" s="12">
        <f>'Hazard &amp; Exposure'!O59</f>
        <v>4.9035113161596389</v>
      </c>
      <c r="G61" s="12">
        <f>'Hazard &amp; Exposure'!P59</f>
        <v>6.5267167055649935</v>
      </c>
      <c r="H61" s="12">
        <f>'Hazard &amp; Exposure'!Q59</f>
        <v>5.2083333333333339</v>
      </c>
      <c r="I61" s="12">
        <f>'Hazard &amp; Exposure'!R59</f>
        <v>6.1699372945680047</v>
      </c>
      <c r="J61" s="12" t="str">
        <f>'Hazard &amp; Exposure'!U59</f>
        <v>x</v>
      </c>
      <c r="K61" s="12">
        <f>'Hazard &amp; Exposure'!W59</f>
        <v>6.2963707447052002</v>
      </c>
      <c r="L61" s="13">
        <f>'Hazard &amp; Exposure'!X59</f>
        <v>6.2963707447052002</v>
      </c>
      <c r="M61" s="13">
        <f t="shared" si="9"/>
        <v>6.2335636708561175</v>
      </c>
      <c r="N61" s="13">
        <f>Vulnerability!F59</f>
        <v>10</v>
      </c>
      <c r="O61" s="13">
        <f>Vulnerability!I59</f>
        <v>6.0154733419680806</v>
      </c>
      <c r="P61" s="13">
        <f>Vulnerability!P59</f>
        <v>4.0261529327462364</v>
      </c>
      <c r="Q61" s="13">
        <f t="shared" si="10"/>
        <v>7.5104065686785795</v>
      </c>
      <c r="R61" s="13">
        <f>Vulnerability!V59</f>
        <v>5.3670340208151313</v>
      </c>
      <c r="S61" s="13">
        <f>Vulnerability!AD59</f>
        <v>4.5749223694321284</v>
      </c>
      <c r="T61" s="13">
        <f>Vulnerability!AG59</f>
        <v>8.5555596424448659</v>
      </c>
      <c r="U61" s="13">
        <f>Vulnerability!AJ59</f>
        <v>6.2175623959981676</v>
      </c>
      <c r="V61" s="13">
        <f>Vulnerability!AM59</f>
        <v>4.1640060453289864</v>
      </c>
      <c r="W61" s="13">
        <f>Vulnerability!AO59</f>
        <v>7.8947368421052637</v>
      </c>
      <c r="X61" s="13">
        <f t="shared" si="11"/>
        <v>6.6203421138030478</v>
      </c>
      <c r="Y61" s="13">
        <f t="shared" si="12"/>
        <v>6.0322014530005541</v>
      </c>
      <c r="Z61" s="13">
        <f t="shared" si="13"/>
        <v>6.8347045499241208</v>
      </c>
      <c r="AA61" s="13">
        <f>'Lack of Coping Capacity'!G59</f>
        <v>6.7939356207755619</v>
      </c>
      <c r="AB61" s="13">
        <f>'Lack of Coping Capacity'!J59</f>
        <v>6.4570775032043457</v>
      </c>
      <c r="AC61" s="13">
        <f t="shared" si="14"/>
        <v>6.6255065619899538</v>
      </c>
      <c r="AD61" s="13">
        <f>'Lack of Coping Capacity'!P59</f>
        <v>9.3571417145848628</v>
      </c>
      <c r="AE61" s="13">
        <f>'Lack of Coping Capacity'!S59</f>
        <v>9.9700000000000006</v>
      </c>
      <c r="AF61" s="13">
        <f>'Lack of Coping Capacity'!X59</f>
        <v>7.4874999999999998</v>
      </c>
      <c r="AG61" s="13">
        <f t="shared" si="15"/>
        <v>8.9382139048616214</v>
      </c>
      <c r="AH61" s="164">
        <f t="shared" si="16"/>
        <v>7.9891313557114447</v>
      </c>
      <c r="AI61" s="166">
        <f t="shared" si="17"/>
        <v>6.9820866742238357</v>
      </c>
    </row>
    <row r="62" spans="1:35" ht="15.75" thickBot="1" x14ac:dyDescent="0.3">
      <c r="A62" s="158" t="s">
        <v>13</v>
      </c>
      <c r="B62" s="159" t="s">
        <v>404</v>
      </c>
      <c r="C62" s="159" t="s">
        <v>12</v>
      </c>
      <c r="D62" s="160" t="s">
        <v>533</v>
      </c>
      <c r="E62" s="161">
        <f>'Hazard &amp; Exposure'!N60</f>
        <v>9</v>
      </c>
      <c r="F62" s="161">
        <f>'Hazard &amp; Exposure'!O60</f>
        <v>3.6851809916606726</v>
      </c>
      <c r="G62" s="161">
        <f>'Hazard &amp; Exposure'!P60</f>
        <v>5.7259272793327458</v>
      </c>
      <c r="H62" s="161">
        <f>'Hazard &amp; Exposure'!Q60</f>
        <v>4.1666666666666661</v>
      </c>
      <c r="I62" s="161">
        <f>'Hazard &amp; Exposure'!R60</f>
        <v>6.1904325318057971</v>
      </c>
      <c r="J62" s="161">
        <f>'Hazard &amp; Exposure'!U60</f>
        <v>4</v>
      </c>
      <c r="K62" s="161">
        <f>'Hazard &amp; Exposure'!W60</f>
        <v>3.7963707447052002</v>
      </c>
      <c r="L62" s="162">
        <f>'Hazard &amp; Exposure'!X60</f>
        <v>3.8256046915054327</v>
      </c>
      <c r="M62" s="162">
        <f t="shared" si="9"/>
        <v>5.1236546078582466</v>
      </c>
      <c r="N62" s="162">
        <f>Vulnerability!F60</f>
        <v>9.9696454000139116</v>
      </c>
      <c r="O62" s="162">
        <f>Vulnerability!I60</f>
        <v>6.1729733419680812</v>
      </c>
      <c r="P62" s="162">
        <f>Vulnerability!P60</f>
        <v>4.0262133872175108</v>
      </c>
      <c r="Q62" s="162">
        <f t="shared" si="10"/>
        <v>7.5346193823033536</v>
      </c>
      <c r="R62" s="162">
        <f>Vulnerability!V60</f>
        <v>0</v>
      </c>
      <c r="S62" s="162">
        <f>Vulnerability!AD60</f>
        <v>4.5711572111385737</v>
      </c>
      <c r="T62" s="162">
        <f>Vulnerability!AG60</f>
        <v>9.1777821023241728</v>
      </c>
      <c r="U62" s="162">
        <f>Vulnerability!AJ60</f>
        <v>7.4216168777920073</v>
      </c>
      <c r="V62" s="162">
        <f>Vulnerability!AM60</f>
        <v>0.72450467445226963</v>
      </c>
      <c r="W62" s="162">
        <f>Vulnerability!AO60</f>
        <v>7.8947368421052637</v>
      </c>
      <c r="X62" s="162">
        <f t="shared" si="11"/>
        <v>6.7606277793973959</v>
      </c>
      <c r="Y62" s="162">
        <f t="shared" si="12"/>
        <v>4.1585070172691534</v>
      </c>
      <c r="Z62" s="162">
        <f t="shared" si="13"/>
        <v>6.1245360304269036</v>
      </c>
      <c r="AA62" s="162">
        <f>'Lack of Coping Capacity'!G60</f>
        <v>6.7939356207755619</v>
      </c>
      <c r="AB62" s="162">
        <f>'Lack of Coping Capacity'!J60</f>
        <v>6.4570775032043457</v>
      </c>
      <c r="AC62" s="162">
        <f t="shared" si="14"/>
        <v>6.6255065619899538</v>
      </c>
      <c r="AD62" s="162">
        <f>'Lack of Coping Capacity'!P60</f>
        <v>9.3571417145848628</v>
      </c>
      <c r="AE62" s="162">
        <f>'Lack of Coping Capacity'!S60</f>
        <v>9.9700000000000006</v>
      </c>
      <c r="AF62" s="162">
        <f>'Lack of Coping Capacity'!X60</f>
        <v>7.5152777777777775</v>
      </c>
      <c r="AG62" s="162">
        <f t="shared" si="15"/>
        <v>8.9474731641208791</v>
      </c>
      <c r="AH62" s="165">
        <f t="shared" si="16"/>
        <v>7.9957902259259992</v>
      </c>
      <c r="AI62" s="168">
        <f t="shared" si="17"/>
        <v>6.3072223820579465</v>
      </c>
    </row>
    <row r="63" spans="1:35" x14ac:dyDescent="0.25">
      <c r="A63" s="152" t="s">
        <v>15</v>
      </c>
      <c r="B63" s="153" t="s">
        <v>406</v>
      </c>
      <c r="C63" s="153" t="s">
        <v>14</v>
      </c>
      <c r="D63" s="154" t="s">
        <v>535</v>
      </c>
      <c r="E63" s="155" t="str">
        <f>'Hazard &amp; Exposure'!N62</f>
        <v>x</v>
      </c>
      <c r="F63" s="155">
        <f>'Hazard &amp; Exposure'!O62</f>
        <v>1.6823597662251111</v>
      </c>
      <c r="G63" s="155">
        <f>'Hazard &amp; Exposure'!P62</f>
        <v>6.7150986090876881</v>
      </c>
      <c r="H63" s="155">
        <f>'Hazard &amp; Exposure'!Q62</f>
        <v>0</v>
      </c>
      <c r="I63" s="155">
        <f>'Hazard &amp; Exposure'!R62</f>
        <v>1.6823597662251111</v>
      </c>
      <c r="J63" s="155">
        <f>'Hazard &amp; Exposure'!U62</f>
        <v>4</v>
      </c>
      <c r="K63" s="155">
        <f>'Hazard &amp; Exposure'!W62</f>
        <v>4.5793542861938477</v>
      </c>
      <c r="L63" s="156">
        <f>'Hazard &amp; Exposure'!X62</f>
        <v>4.3423738288879399</v>
      </c>
      <c r="M63" s="156">
        <f t="shared" si="9"/>
        <v>3.1223226702433888</v>
      </c>
      <c r="N63" s="156">
        <f>Vulnerability!F62</f>
        <v>4.2047123659089269</v>
      </c>
      <c r="O63" s="156">
        <f>Vulnerability!I62</f>
        <v>3.67</v>
      </c>
      <c r="P63" s="156">
        <f>Vulnerability!P62</f>
        <v>0.27072691680243405</v>
      </c>
      <c r="Q63" s="156">
        <f t="shared" si="10"/>
        <v>3.0875379121550721</v>
      </c>
      <c r="R63" s="156">
        <f>Vulnerability!V62</f>
        <v>0</v>
      </c>
      <c r="S63" s="156">
        <f>Vulnerability!AD62</f>
        <v>6.547437946159846</v>
      </c>
      <c r="T63" s="156">
        <f>Vulnerability!AG62</f>
        <v>5.737331728344393</v>
      </c>
      <c r="U63" s="156">
        <f>Vulnerability!AJ62</f>
        <v>2.028242384839805</v>
      </c>
      <c r="V63" s="156">
        <f>Vulnerability!AM62</f>
        <v>0</v>
      </c>
      <c r="W63" s="156" t="str">
        <f>Vulnerability!AO62</f>
        <v>x</v>
      </c>
      <c r="X63" s="156">
        <f t="shared" si="11"/>
        <v>4.0577889015073874</v>
      </c>
      <c r="Y63" s="156">
        <f t="shared" si="12"/>
        <v>2.2584139642877372</v>
      </c>
      <c r="Z63" s="156">
        <f t="shared" si="13"/>
        <v>2.6831657170232601</v>
      </c>
      <c r="AA63" s="156">
        <f>'Lack of Coping Capacity'!G62</f>
        <v>6.2775222492094036</v>
      </c>
      <c r="AB63" s="156">
        <f>'Lack of Coping Capacity'!J62</f>
        <v>7.1593042850494388</v>
      </c>
      <c r="AC63" s="156">
        <f t="shared" si="14"/>
        <v>6.7184132671294208</v>
      </c>
      <c r="AD63" s="156">
        <f>'Lack of Coping Capacity'!P62</f>
        <v>5.1746515911283568</v>
      </c>
      <c r="AE63" s="156">
        <f>'Lack of Coping Capacity'!S62</f>
        <v>5.1766666666666659</v>
      </c>
      <c r="AF63" s="156">
        <f>'Lack of Coping Capacity'!X62</f>
        <v>8.2731288242508878</v>
      </c>
      <c r="AG63" s="156">
        <f t="shared" si="15"/>
        <v>6.2081490273486368</v>
      </c>
      <c r="AH63" s="163">
        <f t="shared" si="16"/>
        <v>6.4702888806795897</v>
      </c>
      <c r="AI63" s="167">
        <f t="shared" si="17"/>
        <v>3.7845680320771455</v>
      </c>
    </row>
    <row r="64" spans="1:35" x14ac:dyDescent="0.25">
      <c r="A64" s="157" t="s">
        <v>15</v>
      </c>
      <c r="B64" s="125" t="s">
        <v>407</v>
      </c>
      <c r="C64" s="125" t="s">
        <v>14</v>
      </c>
      <c r="D64" s="104" t="s">
        <v>536</v>
      </c>
      <c r="E64" s="12" t="str">
        <f>'Hazard &amp; Exposure'!N63</f>
        <v>x</v>
      </c>
      <c r="F64" s="12">
        <f>'Hazard &amp; Exposure'!O63</f>
        <v>5.3557716615166528</v>
      </c>
      <c r="G64" s="12">
        <f>'Hazard &amp; Exposure'!P63</f>
        <v>7.7626782622874559</v>
      </c>
      <c r="H64" s="12">
        <f>'Hazard &amp; Exposure'!Q63</f>
        <v>6.25</v>
      </c>
      <c r="I64" s="12">
        <f>'Hazard &amp; Exposure'!R63</f>
        <v>5.3557716615166528</v>
      </c>
      <c r="J64" s="12" t="str">
        <f>'Hazard &amp; Exposure'!U63</f>
        <v>x</v>
      </c>
      <c r="K64" s="12">
        <f>'Hazard &amp; Exposure'!W63</f>
        <v>9.5793542861938477</v>
      </c>
      <c r="L64" s="13">
        <f>'Hazard &amp; Exposure'!X63</f>
        <v>9.5793542861938477</v>
      </c>
      <c r="M64" s="13">
        <f t="shared" si="9"/>
        <v>8.1419731079809292</v>
      </c>
      <c r="N64" s="13">
        <f>Vulnerability!F63</f>
        <v>7.4648708458276047</v>
      </c>
      <c r="O64" s="13">
        <f>Vulnerability!I63</f>
        <v>4.5975000000000001</v>
      </c>
      <c r="P64" s="13">
        <f>Vulnerability!P63</f>
        <v>0.27076650051549872</v>
      </c>
      <c r="Q64" s="13">
        <f t="shared" si="10"/>
        <v>4.9495020480426772</v>
      </c>
      <c r="R64" s="13">
        <f>Vulnerability!V63</f>
        <v>7.3731823172471742</v>
      </c>
      <c r="S64" s="13">
        <f>Vulnerability!AD63</f>
        <v>8.2321044697306824</v>
      </c>
      <c r="T64" s="13">
        <f>Vulnerability!AG63</f>
        <v>6.8866052267467097</v>
      </c>
      <c r="U64" s="13">
        <f>Vulnerability!AJ63</f>
        <v>4.6734433966235684</v>
      </c>
      <c r="V64" s="13">
        <f>Vulnerability!AM63</f>
        <v>0</v>
      </c>
      <c r="W64" s="13" t="str">
        <f>Vulnerability!AO63</f>
        <v>x</v>
      </c>
      <c r="X64" s="13">
        <f t="shared" si="11"/>
        <v>5.6801566867662725</v>
      </c>
      <c r="Y64" s="13">
        <f t="shared" si="12"/>
        <v>6.6055011722769343</v>
      </c>
      <c r="Z64" s="13">
        <f t="shared" si="13"/>
        <v>5.8421636798140533</v>
      </c>
      <c r="AA64" s="13">
        <f>'Lack of Coping Capacity'!G63</f>
        <v>6.2775222492094036</v>
      </c>
      <c r="AB64" s="13">
        <f>'Lack of Coping Capacity'!J63</f>
        <v>7.1593042850494388</v>
      </c>
      <c r="AC64" s="13">
        <f t="shared" si="14"/>
        <v>6.7184132671294208</v>
      </c>
      <c r="AD64" s="13">
        <f>'Lack of Coping Capacity'!P63</f>
        <v>6.2495746680514328</v>
      </c>
      <c r="AE64" s="13">
        <f>'Lack of Coping Capacity'!S63</f>
        <v>8.0422222222222217</v>
      </c>
      <c r="AF64" s="13">
        <f>'Lack of Coping Capacity'!X63</f>
        <v>8.233305133496172</v>
      </c>
      <c r="AG64" s="13">
        <f t="shared" si="15"/>
        <v>7.5083673412566085</v>
      </c>
      <c r="AH64" s="164">
        <f t="shared" si="16"/>
        <v>7.1329501301730165</v>
      </c>
      <c r="AI64" s="166">
        <f t="shared" si="17"/>
        <v>6.974678453558985</v>
      </c>
    </row>
    <row r="65" spans="1:35" x14ac:dyDescent="0.25">
      <c r="A65" s="157" t="s">
        <v>15</v>
      </c>
      <c r="B65" s="125" t="s">
        <v>408</v>
      </c>
      <c r="C65" s="125" t="s">
        <v>14</v>
      </c>
      <c r="D65" s="104" t="s">
        <v>537</v>
      </c>
      <c r="E65" s="12" t="str">
        <f>'Hazard &amp; Exposure'!N64</f>
        <v>x</v>
      </c>
      <c r="F65" s="12">
        <f>'Hazard &amp; Exposure'!O64</f>
        <v>3.5508670111650984</v>
      </c>
      <c r="G65" s="12">
        <f>'Hazard &amp; Exposure'!P64</f>
        <v>10</v>
      </c>
      <c r="H65" s="12">
        <f>'Hazard &amp; Exposure'!Q64</f>
        <v>0</v>
      </c>
      <c r="I65" s="12">
        <f>'Hazard &amp; Exposure'!R64</f>
        <v>3.5508670111650984</v>
      </c>
      <c r="J65" s="12">
        <f>'Hazard &amp; Exposure'!U64</f>
        <v>4</v>
      </c>
      <c r="K65" s="12">
        <f>'Hazard &amp; Exposure'!W64</f>
        <v>4.5793542861938477</v>
      </c>
      <c r="L65" s="13">
        <f>'Hazard &amp; Exposure'!X64</f>
        <v>4.3423738288879399</v>
      </c>
      <c r="M65" s="13">
        <f t="shared" si="9"/>
        <v>3.957559119127525</v>
      </c>
      <c r="N65" s="13">
        <f>Vulnerability!F64</f>
        <v>3.2955956748354671</v>
      </c>
      <c r="O65" s="13">
        <f>Vulnerability!I64</f>
        <v>4.7024999999999997</v>
      </c>
      <c r="P65" s="13">
        <f>Vulnerability!P64</f>
        <v>0.27072897430105769</v>
      </c>
      <c r="Q65" s="13">
        <f t="shared" si="10"/>
        <v>2.8911050809929977</v>
      </c>
      <c r="R65" s="13">
        <f>Vulnerability!V64</f>
        <v>0</v>
      </c>
      <c r="S65" s="13">
        <f>Vulnerability!AD64</f>
        <v>6.3240670577328997</v>
      </c>
      <c r="T65" s="13">
        <f>Vulnerability!AG64</f>
        <v>6.3053939210519037</v>
      </c>
      <c r="U65" s="13">
        <f>Vulnerability!AJ64</f>
        <v>3.3333810465719975</v>
      </c>
      <c r="V65" s="13">
        <f>Vulnerability!AM64</f>
        <v>0</v>
      </c>
      <c r="W65" s="13" t="str">
        <f>Vulnerability!AO64</f>
        <v>x</v>
      </c>
      <c r="X65" s="13">
        <f t="shared" si="11"/>
        <v>4.4336864357912606</v>
      </c>
      <c r="Y65" s="13">
        <f t="shared" si="12"/>
        <v>2.497539987381193</v>
      </c>
      <c r="Z65" s="13">
        <f t="shared" si="13"/>
        <v>2.6966232135673045</v>
      </c>
      <c r="AA65" s="13">
        <f>'Lack of Coping Capacity'!G64</f>
        <v>6.2775222492094036</v>
      </c>
      <c r="AB65" s="13">
        <f>'Lack of Coping Capacity'!J64</f>
        <v>7.1593042850494388</v>
      </c>
      <c r="AC65" s="13">
        <f t="shared" si="14"/>
        <v>6.7184132671294208</v>
      </c>
      <c r="AD65" s="13">
        <f>'Lack of Coping Capacity'!P64</f>
        <v>4.9635966460734116</v>
      </c>
      <c r="AE65" s="13">
        <f>'Lack of Coping Capacity'!S64</f>
        <v>5.358888888888889</v>
      </c>
      <c r="AF65" s="13">
        <f>'Lack of Coping Capacity'!X64</f>
        <v>7.9971514527389616</v>
      </c>
      <c r="AG65" s="13">
        <f t="shared" si="15"/>
        <v>6.1065456625670871</v>
      </c>
      <c r="AH65" s="164">
        <f t="shared" si="16"/>
        <v>6.4224499103113999</v>
      </c>
      <c r="AI65" s="166">
        <f t="shared" si="17"/>
        <v>4.0924445332096981</v>
      </c>
    </row>
    <row r="66" spans="1:35" x14ac:dyDescent="0.25">
      <c r="A66" s="157" t="s">
        <v>15</v>
      </c>
      <c r="B66" s="125" t="s">
        <v>409</v>
      </c>
      <c r="C66" s="125" t="s">
        <v>14</v>
      </c>
      <c r="D66" s="104" t="s">
        <v>538</v>
      </c>
      <c r="E66" s="12" t="str">
        <f>'Hazard &amp; Exposure'!N65</f>
        <v>x</v>
      </c>
      <c r="F66" s="12">
        <f>'Hazard &amp; Exposure'!O65</f>
        <v>4.7260649692365222</v>
      </c>
      <c r="G66" s="12">
        <f>'Hazard &amp; Exposure'!P65</f>
        <v>8.3940354427730082</v>
      </c>
      <c r="H66" s="12">
        <f>'Hazard &amp; Exposure'!Q65</f>
        <v>6.25</v>
      </c>
      <c r="I66" s="12">
        <f>'Hazard &amp; Exposure'!R65</f>
        <v>4.7260649692365222</v>
      </c>
      <c r="J66" s="12">
        <f>'Hazard &amp; Exposure'!U65</f>
        <v>4</v>
      </c>
      <c r="K66" s="12">
        <f>'Hazard &amp; Exposure'!W65</f>
        <v>4.5793542861938477</v>
      </c>
      <c r="L66" s="13">
        <f>'Hazard &amp; Exposure'!X65</f>
        <v>4.3423738288879399</v>
      </c>
      <c r="M66" s="13">
        <f t="shared" si="9"/>
        <v>4.5370180277100438</v>
      </c>
      <c r="N66" s="13">
        <f>Vulnerability!F65</f>
        <v>5.0738730741516775</v>
      </c>
      <c r="O66" s="13">
        <f>Vulnerability!I65</f>
        <v>3.2575000000000012</v>
      </c>
      <c r="P66" s="13">
        <f>Vulnerability!P65</f>
        <v>0.27071948692922848</v>
      </c>
      <c r="Q66" s="13">
        <f t="shared" si="10"/>
        <v>3.4189914088081461</v>
      </c>
      <c r="R66" s="13">
        <f>Vulnerability!V65</f>
        <v>0</v>
      </c>
      <c r="S66" s="13">
        <f>Vulnerability!AD65</f>
        <v>6.5037548319546215</v>
      </c>
      <c r="T66" s="13">
        <f>Vulnerability!AG65</f>
        <v>4.9299061720952047</v>
      </c>
      <c r="U66" s="13">
        <f>Vulnerability!AJ65</f>
        <v>2.4598310511364745</v>
      </c>
      <c r="V66" s="13">
        <f>Vulnerability!AM65</f>
        <v>0</v>
      </c>
      <c r="W66" s="13" t="str">
        <f>Vulnerability!AO65</f>
        <v>x</v>
      </c>
      <c r="X66" s="13">
        <f t="shared" si="11"/>
        <v>3.8777407816551692</v>
      </c>
      <c r="Y66" s="13">
        <f t="shared" si="12"/>
        <v>2.1461358496617322</v>
      </c>
      <c r="Z66" s="13">
        <f t="shared" si="13"/>
        <v>2.8069156149023753</v>
      </c>
      <c r="AA66" s="13">
        <f>'Lack of Coping Capacity'!G65</f>
        <v>6.2775222492094036</v>
      </c>
      <c r="AB66" s="13">
        <f>'Lack of Coping Capacity'!J65</f>
        <v>7.1593042850494388</v>
      </c>
      <c r="AC66" s="13">
        <f t="shared" si="14"/>
        <v>6.7184132671294208</v>
      </c>
      <c r="AD66" s="13">
        <f>'Lack of Coping Capacity'!P65</f>
        <v>5.3124537889305543</v>
      </c>
      <c r="AE66" s="13">
        <f>'Lack of Coping Capacity'!S65</f>
        <v>6.52</v>
      </c>
      <c r="AF66" s="13">
        <f>'Lack of Coping Capacity'!X65</f>
        <v>8.8591536644060351</v>
      </c>
      <c r="AG66" s="13">
        <f t="shared" si="15"/>
        <v>6.8972024844455291</v>
      </c>
      <c r="AH66" s="164">
        <f t="shared" si="16"/>
        <v>6.8087364947986551</v>
      </c>
      <c r="AI66" s="166">
        <f t="shared" si="17"/>
        <v>4.4261092498263013</v>
      </c>
    </row>
    <row r="67" spans="1:35" x14ac:dyDescent="0.25">
      <c r="A67" s="157" t="s">
        <v>15</v>
      </c>
      <c r="B67" s="125" t="s">
        <v>410</v>
      </c>
      <c r="C67" s="125" t="s">
        <v>14</v>
      </c>
      <c r="D67" s="104" t="s">
        <v>539</v>
      </c>
      <c r="E67" s="12" t="str">
        <f>'Hazard &amp; Exposure'!N66</f>
        <v>x</v>
      </c>
      <c r="F67" s="12">
        <f>'Hazard &amp; Exposure'!O66</f>
        <v>5.7660564758794264</v>
      </c>
      <c r="G67" s="12">
        <f>'Hazard &amp; Exposure'!P66</f>
        <v>10</v>
      </c>
      <c r="H67" s="12">
        <f>'Hazard &amp; Exposure'!Q66</f>
        <v>8.3333333333333339</v>
      </c>
      <c r="I67" s="12">
        <f>'Hazard &amp; Exposure'!R66</f>
        <v>5.7660564758794264</v>
      </c>
      <c r="J67" s="12" t="str">
        <f>'Hazard &amp; Exposure'!U66</f>
        <v>x</v>
      </c>
      <c r="K67" s="12">
        <f>'Hazard &amp; Exposure'!W66</f>
        <v>7.0793542861938477</v>
      </c>
      <c r="L67" s="13">
        <f>'Hazard &amp; Exposure'!X66</f>
        <v>7.0793542861938477</v>
      </c>
      <c r="M67" s="13">
        <f t="shared" si="9"/>
        <v>6.4689176096345733</v>
      </c>
      <c r="N67" s="13">
        <f>Vulnerability!F66</f>
        <v>9.9621820503311813</v>
      </c>
      <c r="O67" s="13">
        <f>Vulnerability!I66</f>
        <v>2.1199999999999992</v>
      </c>
      <c r="P67" s="13">
        <f>Vulnerability!P66</f>
        <v>0.27082189648294569</v>
      </c>
      <c r="Q67" s="13">
        <f t="shared" si="10"/>
        <v>5.5787964992863275</v>
      </c>
      <c r="R67" s="13">
        <f>Vulnerability!V66</f>
        <v>6.1925268475858566</v>
      </c>
      <c r="S67" s="13">
        <f>Vulnerability!AD66</f>
        <v>8.6744761758759132</v>
      </c>
      <c r="T67" s="13">
        <f>Vulnerability!AG66</f>
        <v>9.2829912912285906</v>
      </c>
      <c r="U67" s="13">
        <f>Vulnerability!AJ66</f>
        <v>7.5268417928302194</v>
      </c>
      <c r="V67" s="13">
        <f>Vulnerability!AM66</f>
        <v>0.3092084762258196</v>
      </c>
      <c r="W67" s="13" t="str">
        <f>Vulnerability!AO66</f>
        <v>x</v>
      </c>
      <c r="X67" s="13">
        <f t="shared" si="11"/>
        <v>7.4872294752821489</v>
      </c>
      <c r="Y67" s="13">
        <f t="shared" si="12"/>
        <v>6.8892196881980947</v>
      </c>
      <c r="Z67" s="13">
        <f t="shared" si="13"/>
        <v>6.2782205052190845</v>
      </c>
      <c r="AA67" s="13">
        <f>'Lack of Coping Capacity'!G66</f>
        <v>6.2775222492094036</v>
      </c>
      <c r="AB67" s="13">
        <f>'Lack of Coping Capacity'!J66</f>
        <v>7.1593042850494388</v>
      </c>
      <c r="AC67" s="13">
        <f t="shared" si="14"/>
        <v>6.7184132671294208</v>
      </c>
      <c r="AD67" s="13">
        <f>'Lack of Coping Capacity'!P66</f>
        <v>6.7290389537657198</v>
      </c>
      <c r="AE67" s="13">
        <f>'Lack of Coping Capacity'!S66</f>
        <v>10</v>
      </c>
      <c r="AF67" s="13">
        <f>'Lack of Coping Capacity'!X66</f>
        <v>8.4600000203802121</v>
      </c>
      <c r="AG67" s="13">
        <f t="shared" si="15"/>
        <v>8.3963463247153101</v>
      </c>
      <c r="AH67" s="164">
        <f t="shared" si="16"/>
        <v>7.6578313043016122</v>
      </c>
      <c r="AI67" s="166">
        <f t="shared" si="17"/>
        <v>6.7752396267495509</v>
      </c>
    </row>
    <row r="68" spans="1:35" x14ac:dyDescent="0.25">
      <c r="A68" s="157" t="s">
        <v>15</v>
      </c>
      <c r="B68" s="125" t="s">
        <v>413</v>
      </c>
      <c r="C68" s="125" t="s">
        <v>14</v>
      </c>
      <c r="D68" s="104" t="s">
        <v>542</v>
      </c>
      <c r="E68" s="12" t="str">
        <f>'Hazard &amp; Exposure'!N69</f>
        <v>x</v>
      </c>
      <c r="F68" s="12">
        <f>'Hazard &amp; Exposure'!O69</f>
        <v>2.8028699601992657</v>
      </c>
      <c r="G68" s="12">
        <f>'Hazard &amp; Exposure'!P69</f>
        <v>5.4885233413309216</v>
      </c>
      <c r="H68" s="12">
        <f>'Hazard &amp; Exposure'!Q69</f>
        <v>0</v>
      </c>
      <c r="I68" s="12">
        <f>'Hazard &amp; Exposure'!R69</f>
        <v>2.8028699601992657</v>
      </c>
      <c r="J68" s="12" t="str">
        <f>'Hazard &amp; Exposure'!U69</f>
        <v>x</v>
      </c>
      <c r="K68" s="12">
        <f>'Hazard &amp; Exposure'!W69</f>
        <v>7.0793542861938477</v>
      </c>
      <c r="L68" s="13">
        <f>'Hazard &amp; Exposure'!X69</f>
        <v>7.0793542861938477</v>
      </c>
      <c r="M68" s="13">
        <f t="shared" ref="M68:M99" si="18">(10-GEOMEAN(((10-I68)/10*9+1),((10-L68)/10*9+1)))/9*10</f>
        <v>5.3234684162613943</v>
      </c>
      <c r="N68" s="13">
        <f>Vulnerability!F69</f>
        <v>3.5881625628091318</v>
      </c>
      <c r="O68" s="13">
        <f>Vulnerability!I69</f>
        <v>2.1750000000000007</v>
      </c>
      <c r="P68" s="13">
        <f>Vulnerability!P69</f>
        <v>0.27073304417940491</v>
      </c>
      <c r="Q68" s="13">
        <f t="shared" ref="Q68:Q99" si="19">AVERAGE(N68,N68,O68,P68)</f>
        <v>2.4055145424494171</v>
      </c>
      <c r="R68" s="13">
        <f>Vulnerability!V69</f>
        <v>0</v>
      </c>
      <c r="S68" s="13">
        <f>Vulnerability!AD69</f>
        <v>6.1647200070351493</v>
      </c>
      <c r="T68" s="13">
        <f>Vulnerability!AG69</f>
        <v>5.8201328646192394</v>
      </c>
      <c r="U68" s="13">
        <f>Vulnerability!AJ69</f>
        <v>2.0146069848268482</v>
      </c>
      <c r="V68" s="13">
        <f>Vulnerability!AM69</f>
        <v>6.1844277867193531</v>
      </c>
      <c r="W68" s="13" t="str">
        <f>Vulnerability!AO69</f>
        <v>x</v>
      </c>
      <c r="X68" s="13">
        <f t="shared" ref="X68:X99" si="20">IF(W68="x",(10-GEOMEAN(((10-S68)/10*9+1),((10-T68)/10*9+1),((10-U68)/10*9+1),((10-V68)/10*9+1)))/9*10,(10-GEOMEAN(((10-S68)/10*9+1),((10-T68)/10*9+1),((10-V68)/10*9+1),((10-W68)/10*9+1),((10-U68)/10*9+1)))/9*10)</f>
        <v>5.2589887351347908</v>
      </c>
      <c r="Y68" s="13">
        <f t="shared" ref="Y68:Y99" si="21">(10-GEOMEAN(((10-R68)/10*9+1),((10-X68)/10*9+1)))/9*10</f>
        <v>3.0473910046532704</v>
      </c>
      <c r="Z68" s="13">
        <f t="shared" ref="Z68:Z99" si="22">(10-GEOMEAN(((10-Q68)/10*9+1),((10-Y68)/10*9+1)))/9*10</f>
        <v>2.7325972757446215</v>
      </c>
      <c r="AA68" s="13">
        <f>'Lack of Coping Capacity'!G69</f>
        <v>6.2775222492094036</v>
      </c>
      <c r="AB68" s="13">
        <f>'Lack of Coping Capacity'!J69</f>
        <v>7.1593042850494388</v>
      </c>
      <c r="AC68" s="13">
        <f t="shared" ref="AC68:AC99" si="23">AVERAGE(AA68:AB68)</f>
        <v>6.7184132671294208</v>
      </c>
      <c r="AD68" s="13">
        <f>'Lack of Coping Capacity'!P69</f>
        <v>5.6230032394800045</v>
      </c>
      <c r="AE68" s="13">
        <f>'Lack of Coping Capacity'!S69</f>
        <v>10</v>
      </c>
      <c r="AF68" s="13">
        <f>'Lack of Coping Capacity'!X69</f>
        <v>7.6097587053813616</v>
      </c>
      <c r="AG68" s="13">
        <f t="shared" ref="AG68:AG99" si="24">AVERAGE(AD68:AF68)</f>
        <v>7.7442539816204556</v>
      </c>
      <c r="AH68" s="164">
        <f t="shared" ref="AH68:AH99" si="25">(10-GEOMEAN(((10-AC68)/10*9+1),((10-AG68)/10*9+1)))/9*10</f>
        <v>7.2653880251742162</v>
      </c>
      <c r="AI68" s="166">
        <f t="shared" ref="AI68:AI99" si="26">M68^(1/3)*Z68^(1/3)*AH68^(1/3)</f>
        <v>4.7279881080469712</v>
      </c>
    </row>
    <row r="69" spans="1:35" x14ac:dyDescent="0.25">
      <c r="A69" s="157" t="s">
        <v>15</v>
      </c>
      <c r="B69" s="125" t="s">
        <v>411</v>
      </c>
      <c r="C69" s="125" t="s">
        <v>14</v>
      </c>
      <c r="D69" s="104" t="s">
        <v>540</v>
      </c>
      <c r="E69" s="12" t="str">
        <f>'Hazard &amp; Exposure'!N67</f>
        <v>x</v>
      </c>
      <c r="F69" s="12">
        <f>'Hazard &amp; Exposure'!O67</f>
        <v>4.1702950017275295</v>
      </c>
      <c r="G69" s="12">
        <f>'Hazard &amp; Exposure'!P67</f>
        <v>5.4707080621398516</v>
      </c>
      <c r="H69" s="12">
        <f>'Hazard &amp; Exposure'!Q67</f>
        <v>5.2083333333333339</v>
      </c>
      <c r="I69" s="12">
        <f>'Hazard &amp; Exposure'!R67</f>
        <v>4.1702950017275295</v>
      </c>
      <c r="J69" s="12" t="str">
        <f>'Hazard &amp; Exposure'!U67</f>
        <v>x</v>
      </c>
      <c r="K69" s="12">
        <f>'Hazard &amp; Exposure'!W67</f>
        <v>8.5793542861938477</v>
      </c>
      <c r="L69" s="13">
        <f>'Hazard &amp; Exposure'!X67</f>
        <v>8.5793542861938477</v>
      </c>
      <c r="M69" s="13">
        <f t="shared" si="18"/>
        <v>6.9191594707140558</v>
      </c>
      <c r="N69" s="13">
        <f>Vulnerability!F67</f>
        <v>5.7328988283888407</v>
      </c>
      <c r="O69" s="13">
        <f>Vulnerability!I67</f>
        <v>3.9224999999999994</v>
      </c>
      <c r="P69" s="13">
        <f>Vulnerability!P67</f>
        <v>0.27076368851367505</v>
      </c>
      <c r="Q69" s="13">
        <f t="shared" si="19"/>
        <v>3.914765336322839</v>
      </c>
      <c r="R69" s="13">
        <f>Vulnerability!V67</f>
        <v>0</v>
      </c>
      <c r="S69" s="13">
        <f>Vulnerability!AD67</f>
        <v>7.933726084480452</v>
      </c>
      <c r="T69" s="13">
        <f>Vulnerability!AG67</f>
        <v>5.8998810272851197</v>
      </c>
      <c r="U69" s="13">
        <f>Vulnerability!AJ67</f>
        <v>2.5832483846062506</v>
      </c>
      <c r="V69" s="13">
        <f>Vulnerability!AM67</f>
        <v>6.1844277867193522</v>
      </c>
      <c r="W69" s="13" t="str">
        <f>Vulnerability!AO67</f>
        <v>x</v>
      </c>
      <c r="X69" s="13">
        <f t="shared" si="20"/>
        <v>5.9753923235518078</v>
      </c>
      <c r="Y69" s="13">
        <f t="shared" si="21"/>
        <v>3.5570696706640001</v>
      </c>
      <c r="Z69" s="13">
        <f t="shared" si="22"/>
        <v>3.7380863449424062</v>
      </c>
      <c r="AA69" s="13">
        <f>'Lack of Coping Capacity'!G67</f>
        <v>6.2775222492094036</v>
      </c>
      <c r="AB69" s="13">
        <f>'Lack of Coping Capacity'!J67</f>
        <v>7.1593042850494388</v>
      </c>
      <c r="AC69" s="13">
        <f t="shared" si="23"/>
        <v>6.7184132671294208</v>
      </c>
      <c r="AD69" s="13">
        <f>'Lack of Coping Capacity'!P67</f>
        <v>5.9087862065129722</v>
      </c>
      <c r="AE69" s="13">
        <f>'Lack of Coping Capacity'!S67</f>
        <v>9.5111111111111111</v>
      </c>
      <c r="AF69" s="13">
        <f>'Lack of Coping Capacity'!X67</f>
        <v>8.6505273245337442</v>
      </c>
      <c r="AG69" s="13">
        <f t="shared" si="24"/>
        <v>8.0234748807192755</v>
      </c>
      <c r="AH69" s="164">
        <f t="shared" si="25"/>
        <v>7.4283060643781216</v>
      </c>
      <c r="AI69" s="166">
        <f t="shared" si="26"/>
        <v>5.7702879527068145</v>
      </c>
    </row>
    <row r="70" spans="1:35" x14ac:dyDescent="0.25">
      <c r="A70" s="157" t="s">
        <v>15</v>
      </c>
      <c r="B70" s="125" t="s">
        <v>412</v>
      </c>
      <c r="C70" s="125" t="s">
        <v>14</v>
      </c>
      <c r="D70" s="104" t="s">
        <v>541</v>
      </c>
      <c r="E70" s="12" t="str">
        <f>'Hazard &amp; Exposure'!N68</f>
        <v>x</v>
      </c>
      <c r="F70" s="12">
        <f>'Hazard &amp; Exposure'!O68</f>
        <v>6.8040473289689372</v>
      </c>
      <c r="G70" s="12">
        <f>'Hazard &amp; Exposure'!P68</f>
        <v>5.3794469133037879</v>
      </c>
      <c r="H70" s="12">
        <f>'Hazard &amp; Exposure'!Q68</f>
        <v>6.25</v>
      </c>
      <c r="I70" s="12">
        <f>'Hazard &amp; Exposure'!R68</f>
        <v>6.8040473289689372</v>
      </c>
      <c r="J70" s="12" t="str">
        <f>'Hazard &amp; Exposure'!U68</f>
        <v>x</v>
      </c>
      <c r="K70" s="12">
        <f>'Hazard &amp; Exposure'!W68</f>
        <v>9.5793542861938477</v>
      </c>
      <c r="L70" s="13">
        <f>'Hazard &amp; Exposure'!X68</f>
        <v>9.5793542861938477</v>
      </c>
      <c r="M70" s="13">
        <f t="shared" si="18"/>
        <v>8.5425756638863231</v>
      </c>
      <c r="N70" s="13">
        <f>Vulnerability!F68</f>
        <v>8.5835451923101527</v>
      </c>
      <c r="O70" s="13">
        <f>Vulnerability!I68</f>
        <v>3.3524999999999991</v>
      </c>
      <c r="P70" s="13">
        <f>Vulnerability!P68</f>
        <v>0.27078689836685221</v>
      </c>
      <c r="Q70" s="13">
        <f t="shared" si="19"/>
        <v>5.1975943207467896</v>
      </c>
      <c r="R70" s="13">
        <f>Vulnerability!V68</f>
        <v>10</v>
      </c>
      <c r="S70" s="13">
        <f>Vulnerability!AD68</f>
        <v>8.2952009135590092</v>
      </c>
      <c r="T70" s="13">
        <f>Vulnerability!AG68</f>
        <v>9.4082881976531958</v>
      </c>
      <c r="U70" s="13">
        <f>Vulnerability!AJ68</f>
        <v>6.8075178264008134</v>
      </c>
      <c r="V70" s="13">
        <f>Vulnerability!AM68</f>
        <v>0</v>
      </c>
      <c r="W70" s="13" t="str">
        <f>Vulnerability!AO68</f>
        <v>x</v>
      </c>
      <c r="X70" s="13">
        <f t="shared" si="20"/>
        <v>7.2198152740167334</v>
      </c>
      <c r="Y70" s="13">
        <f t="shared" si="21"/>
        <v>9.031769378442819</v>
      </c>
      <c r="Z70" s="13">
        <f t="shared" si="22"/>
        <v>7.6045141498052953</v>
      </c>
      <c r="AA70" s="13">
        <f>'Lack of Coping Capacity'!G68</f>
        <v>6.2775222492094036</v>
      </c>
      <c r="AB70" s="13">
        <f>'Lack of Coping Capacity'!J68</f>
        <v>7.1593042850494388</v>
      </c>
      <c r="AC70" s="13">
        <f t="shared" si="23"/>
        <v>6.7184132671294208</v>
      </c>
      <c r="AD70" s="13">
        <f>'Lack of Coping Capacity'!P68</f>
        <v>5.7832230196997845</v>
      </c>
      <c r="AE70" s="13">
        <f>'Lack of Coping Capacity'!S68</f>
        <v>7.93</v>
      </c>
      <c r="AF70" s="13">
        <f>'Lack of Coping Capacity'!X68</f>
        <v>8.2092074092229304</v>
      </c>
      <c r="AG70" s="13">
        <f t="shared" si="24"/>
        <v>7.3074768096409057</v>
      </c>
      <c r="AH70" s="164">
        <f t="shared" si="25"/>
        <v>7.0235426168393662</v>
      </c>
      <c r="AI70" s="166">
        <f t="shared" si="26"/>
        <v>7.6984892819372597</v>
      </c>
    </row>
    <row r="71" spans="1:35" x14ac:dyDescent="0.25">
      <c r="A71" s="157" t="s">
        <v>15</v>
      </c>
      <c r="B71" s="125" t="s">
        <v>414</v>
      </c>
      <c r="C71" s="125" t="s">
        <v>14</v>
      </c>
      <c r="D71" s="104" t="s">
        <v>543</v>
      </c>
      <c r="E71" s="12" t="str">
        <f>'Hazard &amp; Exposure'!N70</f>
        <v>x</v>
      </c>
      <c r="F71" s="12">
        <f>'Hazard &amp; Exposure'!O70</f>
        <v>4.2096299565591151</v>
      </c>
      <c r="G71" s="12">
        <f>'Hazard &amp; Exposure'!P70</f>
        <v>6.8485624942135122</v>
      </c>
      <c r="H71" s="12">
        <f>'Hazard &amp; Exposure'!Q70</f>
        <v>2.0833333333333339</v>
      </c>
      <c r="I71" s="12">
        <f>'Hazard &amp; Exposure'!R70</f>
        <v>4.2096299565591151</v>
      </c>
      <c r="J71" s="12">
        <f>'Hazard &amp; Exposure'!U70</f>
        <v>4</v>
      </c>
      <c r="K71" s="12">
        <f>'Hazard &amp; Exposure'!W70</f>
        <v>4.5793542861938477</v>
      </c>
      <c r="L71" s="13">
        <f>'Hazard &amp; Exposure'!X70</f>
        <v>4.3423738288879399</v>
      </c>
      <c r="M71" s="13">
        <f t="shared" si="18"/>
        <v>4.27632415076065</v>
      </c>
      <c r="N71" s="13">
        <f>Vulnerability!F70</f>
        <v>4.4432471730364771</v>
      </c>
      <c r="O71" s="13">
        <f>Vulnerability!I70</f>
        <v>4.6725000000000003</v>
      </c>
      <c r="P71" s="13">
        <f>Vulnerability!P70</f>
        <v>0.27073806138184925</v>
      </c>
      <c r="Q71" s="13">
        <f t="shared" si="19"/>
        <v>3.4574331018637006</v>
      </c>
      <c r="R71" s="13">
        <f>Vulnerability!V70</f>
        <v>0</v>
      </c>
      <c r="S71" s="13">
        <f>Vulnerability!AD70</f>
        <v>6.4153321649660864</v>
      </c>
      <c r="T71" s="13">
        <f>Vulnerability!AG70</f>
        <v>6.3654331846213346</v>
      </c>
      <c r="U71" s="13">
        <f>Vulnerability!AJ70</f>
        <v>3.0216660272542497</v>
      </c>
      <c r="V71" s="13">
        <f>Vulnerability!AM70</f>
        <v>0</v>
      </c>
      <c r="W71" s="13" t="str">
        <f>Vulnerability!AO70</f>
        <v>x</v>
      </c>
      <c r="X71" s="13">
        <f t="shared" si="20"/>
        <v>4.4211971603551579</v>
      </c>
      <c r="Y71" s="13">
        <f t="shared" si="21"/>
        <v>2.4894884546373488</v>
      </c>
      <c r="Z71" s="13">
        <f t="shared" si="22"/>
        <v>2.9878652247746351</v>
      </c>
      <c r="AA71" s="13">
        <f>'Lack of Coping Capacity'!G70</f>
        <v>6.2775222492094036</v>
      </c>
      <c r="AB71" s="13">
        <f>'Lack of Coping Capacity'!J70</f>
        <v>7.1593042850494388</v>
      </c>
      <c r="AC71" s="13">
        <f t="shared" si="23"/>
        <v>6.7184132671294208</v>
      </c>
      <c r="AD71" s="13">
        <f>'Lack of Coping Capacity'!P70</f>
        <v>5.8026323603591257</v>
      </c>
      <c r="AE71" s="13">
        <f>'Lack of Coping Capacity'!S70</f>
        <v>9.9666666666666668</v>
      </c>
      <c r="AF71" s="13">
        <f>'Lack of Coping Capacity'!X70</f>
        <v>8.2829263799354358</v>
      </c>
      <c r="AG71" s="13">
        <f t="shared" si="24"/>
        <v>8.0174084689870764</v>
      </c>
      <c r="AH71" s="164">
        <f t="shared" si="25"/>
        <v>7.4246899569320739</v>
      </c>
      <c r="AI71" s="166">
        <f t="shared" si="26"/>
        <v>4.5607540045966939</v>
      </c>
    </row>
    <row r="72" spans="1:35" x14ac:dyDescent="0.25">
      <c r="A72" s="157" t="s">
        <v>15</v>
      </c>
      <c r="B72" s="125" t="s">
        <v>415</v>
      </c>
      <c r="C72" s="125" t="s">
        <v>14</v>
      </c>
      <c r="D72" s="104" t="s">
        <v>544</v>
      </c>
      <c r="E72" s="12" t="str">
        <f>'Hazard &amp; Exposure'!N71</f>
        <v>x</v>
      </c>
      <c r="F72" s="12">
        <f>'Hazard &amp; Exposure'!O71</f>
        <v>4.7042585565658666</v>
      </c>
      <c r="G72" s="12">
        <f>'Hazard &amp; Exposure'!P71</f>
        <v>6.9236146468665734</v>
      </c>
      <c r="H72" s="12">
        <f>'Hazard &amp; Exposure'!Q71</f>
        <v>0</v>
      </c>
      <c r="I72" s="12">
        <f>'Hazard &amp; Exposure'!R71</f>
        <v>4.7042585565658666</v>
      </c>
      <c r="J72" s="12">
        <f>'Hazard &amp; Exposure'!U71</f>
        <v>4</v>
      </c>
      <c r="K72" s="12">
        <f>'Hazard &amp; Exposure'!W71</f>
        <v>4.5793542861938477</v>
      </c>
      <c r="L72" s="13">
        <f>'Hazard &amp; Exposure'!X71</f>
        <v>4.3423738288879399</v>
      </c>
      <c r="M72" s="13">
        <f t="shared" si="18"/>
        <v>4.5258015703486452</v>
      </c>
      <c r="N72" s="13">
        <f>Vulnerability!F71</f>
        <v>3.6205309221703681</v>
      </c>
      <c r="O72" s="13">
        <f>Vulnerability!I71</f>
        <v>5.4949999999999992</v>
      </c>
      <c r="P72" s="13">
        <f>Vulnerability!P71</f>
        <v>0.27073043853414919</v>
      </c>
      <c r="Q72" s="13">
        <f t="shared" si="19"/>
        <v>3.2516980707187213</v>
      </c>
      <c r="R72" s="13">
        <f>Vulnerability!V71</f>
        <v>0</v>
      </c>
      <c r="S72" s="13">
        <f>Vulnerability!AD71</f>
        <v>6.2452729999093624</v>
      </c>
      <c r="T72" s="13">
        <f>Vulnerability!AG71</f>
        <v>5.3784353827009355</v>
      </c>
      <c r="U72" s="13">
        <f>Vulnerability!AJ71</f>
        <v>2.5900603632546635</v>
      </c>
      <c r="V72" s="13">
        <f>Vulnerability!AM71</f>
        <v>6.1844277867193531</v>
      </c>
      <c r="W72" s="13" t="str">
        <f>Vulnerability!AO71</f>
        <v>x</v>
      </c>
      <c r="X72" s="13">
        <f t="shared" si="20"/>
        <v>5.2613152902073859</v>
      </c>
      <c r="Y72" s="13">
        <f t="shared" si="21"/>
        <v>3.0489940601514358</v>
      </c>
      <c r="Z72" s="13">
        <f t="shared" si="22"/>
        <v>3.1509912700859588</v>
      </c>
      <c r="AA72" s="13">
        <f>'Lack of Coping Capacity'!G71</f>
        <v>6.2775222492094036</v>
      </c>
      <c r="AB72" s="13">
        <f>'Lack of Coping Capacity'!J71</f>
        <v>7.1593042850494388</v>
      </c>
      <c r="AC72" s="13">
        <f t="shared" si="23"/>
        <v>6.7184132671294208</v>
      </c>
      <c r="AD72" s="13">
        <f>'Lack of Coping Capacity'!P71</f>
        <v>5.4366076350844006</v>
      </c>
      <c r="AE72" s="13">
        <f>'Lack of Coping Capacity'!S71</f>
        <v>6.4233333333333338</v>
      </c>
      <c r="AF72" s="13">
        <f>'Lack of Coping Capacity'!X71</f>
        <v>7.466559306468846</v>
      </c>
      <c r="AG72" s="13">
        <f t="shared" si="24"/>
        <v>6.4421667582955271</v>
      </c>
      <c r="AH72" s="164">
        <f t="shared" si="25"/>
        <v>6.5823958636834812</v>
      </c>
      <c r="AI72" s="166">
        <f t="shared" si="26"/>
        <v>4.5447385268989846</v>
      </c>
    </row>
    <row r="73" spans="1:35" x14ac:dyDescent="0.25">
      <c r="A73" s="157" t="s">
        <v>15</v>
      </c>
      <c r="B73" s="125" t="s">
        <v>416</v>
      </c>
      <c r="C73" s="125" t="s">
        <v>14</v>
      </c>
      <c r="D73" s="104" t="s">
        <v>545</v>
      </c>
      <c r="E73" s="12" t="str">
        <f>'Hazard &amp; Exposure'!N72</f>
        <v>x</v>
      </c>
      <c r="F73" s="12">
        <f>'Hazard &amp; Exposure'!O72</f>
        <v>4.7364492532287308</v>
      </c>
      <c r="G73" s="12">
        <f>'Hazard &amp; Exposure'!P72</f>
        <v>4.090723718746899</v>
      </c>
      <c r="H73" s="12">
        <f>'Hazard &amp; Exposure'!Q72</f>
        <v>5.2083333333333339</v>
      </c>
      <c r="I73" s="12">
        <f>'Hazard &amp; Exposure'!R72</f>
        <v>4.7364492532287308</v>
      </c>
      <c r="J73" s="12">
        <f>'Hazard &amp; Exposure'!U72</f>
        <v>4</v>
      </c>
      <c r="K73" s="12">
        <f>'Hazard &amp; Exposure'!W72</f>
        <v>4.5793542861938477</v>
      </c>
      <c r="L73" s="13">
        <f>'Hazard &amp; Exposure'!X72</f>
        <v>4.3423738288879399</v>
      </c>
      <c r="M73" s="13">
        <f t="shared" si="18"/>
        <v>4.5423660727484174</v>
      </c>
      <c r="N73" s="13">
        <f>Vulnerability!F72</f>
        <v>6.8048834002467915</v>
      </c>
      <c r="O73" s="13">
        <f>Vulnerability!I72</f>
        <v>4.375</v>
      </c>
      <c r="P73" s="13">
        <f>Vulnerability!P72</f>
        <v>0.27076080378402584</v>
      </c>
      <c r="Q73" s="13">
        <f t="shared" si="19"/>
        <v>4.5638819010694016</v>
      </c>
      <c r="R73" s="13">
        <f>Vulnerability!V72</f>
        <v>0</v>
      </c>
      <c r="S73" s="13">
        <f>Vulnerability!AD72</f>
        <v>7.6234174535750059</v>
      </c>
      <c r="T73" s="13">
        <f>Vulnerability!AG72</f>
        <v>5.9453037612276178</v>
      </c>
      <c r="U73" s="13">
        <f>Vulnerability!AJ72</f>
        <v>2.7475804744771324</v>
      </c>
      <c r="V73" s="13">
        <f>Vulnerability!AM72</f>
        <v>0</v>
      </c>
      <c r="W73" s="13" t="str">
        <f>Vulnerability!AO72</f>
        <v>x</v>
      </c>
      <c r="X73" s="13">
        <f t="shared" si="20"/>
        <v>4.7144120407038521</v>
      </c>
      <c r="Y73" s="13">
        <f t="shared" si="21"/>
        <v>2.6805456427907197</v>
      </c>
      <c r="Z73" s="13">
        <f t="shared" si="22"/>
        <v>3.6816532243365834</v>
      </c>
      <c r="AA73" s="13">
        <f>'Lack of Coping Capacity'!G72</f>
        <v>6.2775222492094036</v>
      </c>
      <c r="AB73" s="13">
        <f>'Lack of Coping Capacity'!J72</f>
        <v>7.1593042850494388</v>
      </c>
      <c r="AC73" s="13">
        <f t="shared" si="23"/>
        <v>6.7184132671294208</v>
      </c>
      <c r="AD73" s="13">
        <f>'Lack of Coping Capacity'!P72</f>
        <v>6.0910691735459386</v>
      </c>
      <c r="AE73" s="13">
        <f>'Lack of Coping Capacity'!S72</f>
        <v>8.586666666666666</v>
      </c>
      <c r="AF73" s="13">
        <f>'Lack of Coping Capacity'!X72</f>
        <v>7.6749583953499663</v>
      </c>
      <c r="AG73" s="13">
        <f t="shared" si="24"/>
        <v>7.4508980785208578</v>
      </c>
      <c r="AH73" s="164">
        <f t="shared" si="25"/>
        <v>7.1013467917560593</v>
      </c>
      <c r="AI73" s="166">
        <f t="shared" si="26"/>
        <v>4.9153590194221932</v>
      </c>
    </row>
    <row r="74" spans="1:35" x14ac:dyDescent="0.25">
      <c r="A74" s="157" t="s">
        <v>15</v>
      </c>
      <c r="B74" s="125" t="s">
        <v>417</v>
      </c>
      <c r="C74" s="125" t="s">
        <v>14</v>
      </c>
      <c r="D74" s="104" t="s">
        <v>546</v>
      </c>
      <c r="E74" s="12" t="str">
        <f>'Hazard &amp; Exposure'!N73</f>
        <v>x</v>
      </c>
      <c r="F74" s="12">
        <f>'Hazard &amp; Exposure'!O73</f>
        <v>3.3019334274092431</v>
      </c>
      <c r="G74" s="12">
        <f>'Hazard &amp; Exposure'!P73</f>
        <v>7.8162175119319048</v>
      </c>
      <c r="H74" s="12">
        <f>'Hazard &amp; Exposure'!Q73</f>
        <v>6.25</v>
      </c>
      <c r="I74" s="12">
        <f>'Hazard &amp; Exposure'!R73</f>
        <v>3.3019334274092431</v>
      </c>
      <c r="J74" s="12">
        <f>'Hazard &amp; Exposure'!U73</f>
        <v>4</v>
      </c>
      <c r="K74" s="12">
        <f>'Hazard &amp; Exposure'!W73</f>
        <v>4.5793542861938477</v>
      </c>
      <c r="L74" s="13">
        <f>'Hazard &amp; Exposure'!X73</f>
        <v>4.3423738288879399</v>
      </c>
      <c r="M74" s="13">
        <f t="shared" si="18"/>
        <v>3.8407416479285117</v>
      </c>
      <c r="N74" s="13">
        <f>Vulnerability!F73</f>
        <v>4.7299894727372829</v>
      </c>
      <c r="O74" s="13">
        <f>Vulnerability!I73</f>
        <v>4.1924999999999999</v>
      </c>
      <c r="P74" s="13">
        <f>Vulnerability!P73</f>
        <v>0.27072524502240469</v>
      </c>
      <c r="Q74" s="13">
        <f t="shared" si="19"/>
        <v>3.4808010476242428</v>
      </c>
      <c r="R74" s="13">
        <f>Vulnerability!V73</f>
        <v>0</v>
      </c>
      <c r="S74" s="13">
        <f>Vulnerability!AD73</f>
        <v>6.4538804500629734</v>
      </c>
      <c r="T74" s="13">
        <f>Vulnerability!AG73</f>
        <v>5.3000376396317366</v>
      </c>
      <c r="U74" s="13">
        <f>Vulnerability!AJ73</f>
        <v>2.2303852769920605</v>
      </c>
      <c r="V74" s="13">
        <f>Vulnerability!AM73</f>
        <v>6.1844277867193522</v>
      </c>
      <c r="W74" s="13" t="str">
        <f>Vulnerability!AO73</f>
        <v>x</v>
      </c>
      <c r="X74" s="13">
        <f t="shared" si="20"/>
        <v>5.2450469854528761</v>
      </c>
      <c r="Y74" s="13">
        <f t="shared" si="21"/>
        <v>3.0377914540498656</v>
      </c>
      <c r="Z74" s="13">
        <f t="shared" si="22"/>
        <v>3.2624212698050608</v>
      </c>
      <c r="AA74" s="13">
        <f>'Lack of Coping Capacity'!G73</f>
        <v>6.2775222492094036</v>
      </c>
      <c r="AB74" s="13">
        <f>'Lack of Coping Capacity'!J73</f>
        <v>7.1593042850494388</v>
      </c>
      <c r="AC74" s="13">
        <f t="shared" si="23"/>
        <v>6.7184132671294208</v>
      </c>
      <c r="AD74" s="13">
        <f>'Lack of Coping Capacity'!P73</f>
        <v>5.7479400526668183</v>
      </c>
      <c r="AE74" s="13">
        <f>'Lack of Coping Capacity'!S73</f>
        <v>6.1577777777777776</v>
      </c>
      <c r="AF74" s="13">
        <f>'Lack of Coping Capacity'!X73</f>
        <v>8.1004142309813361</v>
      </c>
      <c r="AG74" s="13">
        <f t="shared" si="24"/>
        <v>6.668710687141977</v>
      </c>
      <c r="AH74" s="164">
        <f t="shared" si="25"/>
        <v>6.6936318791879357</v>
      </c>
      <c r="AI74" s="166">
        <f t="shared" si="26"/>
        <v>4.3772933562655929</v>
      </c>
    </row>
    <row r="75" spans="1:35" x14ac:dyDescent="0.25">
      <c r="A75" s="157" t="s">
        <v>15</v>
      </c>
      <c r="B75" s="125" t="s">
        <v>418</v>
      </c>
      <c r="C75" s="125" t="s">
        <v>14</v>
      </c>
      <c r="D75" s="104" t="s">
        <v>547</v>
      </c>
      <c r="E75" s="12" t="str">
        <f>'Hazard &amp; Exposure'!N74</f>
        <v>x</v>
      </c>
      <c r="F75" s="12">
        <f>'Hazard &amp; Exposure'!O74</f>
        <v>2.6192727010174428</v>
      </c>
      <c r="G75" s="12">
        <f>'Hazard &amp; Exposure'!P74</f>
        <v>8.3531842945707311</v>
      </c>
      <c r="H75" s="12">
        <f>'Hazard &amp; Exposure'!Q74</f>
        <v>4.1666666666666661</v>
      </c>
      <c r="I75" s="12">
        <f>'Hazard &amp; Exposure'!R74</f>
        <v>2.6192727010174428</v>
      </c>
      <c r="J75" s="12">
        <f>'Hazard &amp; Exposure'!U74</f>
        <v>4</v>
      </c>
      <c r="K75" s="12">
        <f>'Hazard &amp; Exposure'!W74</f>
        <v>4.5793542861938477</v>
      </c>
      <c r="L75" s="13">
        <f>'Hazard &amp; Exposure'!X74</f>
        <v>4.3423738288879399</v>
      </c>
      <c r="M75" s="13">
        <f t="shared" si="18"/>
        <v>3.5296189597588623</v>
      </c>
      <c r="N75" s="13">
        <f>Vulnerability!F74</f>
        <v>3.9563720755720313</v>
      </c>
      <c r="O75" s="13">
        <f>Vulnerability!I74</f>
        <v>5.8274999999999988</v>
      </c>
      <c r="P75" s="13">
        <f>Vulnerability!P74</f>
        <v>0.27071979442892885</v>
      </c>
      <c r="Q75" s="13">
        <f t="shared" si="19"/>
        <v>3.5027409863932477</v>
      </c>
      <c r="R75" s="13">
        <f>Vulnerability!V74</f>
        <v>0</v>
      </c>
      <c r="S75" s="13">
        <f>Vulnerability!AD74</f>
        <v>6.6674239733587228</v>
      </c>
      <c r="T75" s="13">
        <f>Vulnerability!AG74</f>
        <v>4.3255066098605903</v>
      </c>
      <c r="U75" s="13">
        <f>Vulnerability!AJ74</f>
        <v>3.1005653926537282</v>
      </c>
      <c r="V75" s="13">
        <f>Vulnerability!AM74</f>
        <v>0</v>
      </c>
      <c r="W75" s="13" t="str">
        <f>Vulnerability!AO74</f>
        <v>x</v>
      </c>
      <c r="X75" s="13">
        <f t="shared" si="20"/>
        <v>3.9135078723378087</v>
      </c>
      <c r="Y75" s="13">
        <f t="shared" si="21"/>
        <v>2.1683280253092776</v>
      </c>
      <c r="Z75" s="13">
        <f t="shared" si="22"/>
        <v>2.8624746382237949</v>
      </c>
      <c r="AA75" s="13">
        <f>'Lack of Coping Capacity'!G74</f>
        <v>6.2775222492094036</v>
      </c>
      <c r="AB75" s="13">
        <f>'Lack of Coping Capacity'!J74</f>
        <v>7.1593042850494388</v>
      </c>
      <c r="AC75" s="13">
        <f t="shared" si="23"/>
        <v>6.7184132671294208</v>
      </c>
      <c r="AD75" s="13">
        <f>'Lack of Coping Capacity'!P74</f>
        <v>5.427882360359126</v>
      </c>
      <c r="AE75" s="13">
        <f>'Lack of Coping Capacity'!S74</f>
        <v>7.0988888888888884</v>
      </c>
      <c r="AF75" s="13">
        <f>'Lack of Coping Capacity'!X74</f>
        <v>8.0284609070969513</v>
      </c>
      <c r="AG75" s="13">
        <f t="shared" si="24"/>
        <v>6.8517440521149879</v>
      </c>
      <c r="AH75" s="164">
        <f t="shared" si="25"/>
        <v>6.7855923564668883</v>
      </c>
      <c r="AI75" s="166">
        <f t="shared" si="26"/>
        <v>4.0927863936942561</v>
      </c>
    </row>
    <row r="76" spans="1:35" x14ac:dyDescent="0.25">
      <c r="A76" s="157" t="s">
        <v>15</v>
      </c>
      <c r="B76" s="125" t="s">
        <v>419</v>
      </c>
      <c r="C76" s="125" t="s">
        <v>14</v>
      </c>
      <c r="D76" s="104" t="s">
        <v>548</v>
      </c>
      <c r="E76" s="12" t="str">
        <f>'Hazard &amp; Exposure'!N75</f>
        <v>x</v>
      </c>
      <c r="F76" s="12">
        <f>'Hazard &amp; Exposure'!O75</f>
        <v>1.9112760490577585</v>
      </c>
      <c r="G76" s="12">
        <f>'Hazard &amp; Exposure'!P75</f>
        <v>7.8713408242547684</v>
      </c>
      <c r="H76" s="12">
        <f>'Hazard &amp; Exposure'!Q75</f>
        <v>6.25</v>
      </c>
      <c r="I76" s="12">
        <f>'Hazard &amp; Exposure'!R75</f>
        <v>1.9112760490577585</v>
      </c>
      <c r="J76" s="12" t="str">
        <f>'Hazard &amp; Exposure'!U75</f>
        <v>x</v>
      </c>
      <c r="K76" s="12">
        <f>'Hazard &amp; Exposure'!W75</f>
        <v>7.0793542861938477</v>
      </c>
      <c r="L76" s="13">
        <f>'Hazard &amp; Exposure'!X75</f>
        <v>7.0793542861938477</v>
      </c>
      <c r="M76" s="13">
        <f t="shared" si="18"/>
        <v>5.0208321520200947</v>
      </c>
      <c r="N76" s="13">
        <f>Vulnerability!F75</f>
        <v>4.7479598449468874</v>
      </c>
      <c r="O76" s="13">
        <f>Vulnerability!I75</f>
        <v>4.4325000000000001</v>
      </c>
      <c r="P76" s="13">
        <f>Vulnerability!P75</f>
        <v>0.27073352689403291</v>
      </c>
      <c r="Q76" s="13">
        <f t="shared" si="19"/>
        <v>3.549788304196952</v>
      </c>
      <c r="R76" s="13">
        <f>Vulnerability!V75</f>
        <v>0</v>
      </c>
      <c r="S76" s="13">
        <f>Vulnerability!AD75</f>
        <v>6.4249854439028935</v>
      </c>
      <c r="T76" s="13">
        <f>Vulnerability!AG75</f>
        <v>5.6449962343459692</v>
      </c>
      <c r="U76" s="13">
        <f>Vulnerability!AJ75</f>
        <v>2.2200686599345878</v>
      </c>
      <c r="V76" s="13">
        <f>Vulnerability!AM75</f>
        <v>0</v>
      </c>
      <c r="W76" s="13" t="str">
        <f>Vulnerability!AO75</f>
        <v>x</v>
      </c>
      <c r="X76" s="13">
        <f t="shared" si="20"/>
        <v>4.0185887292702036</v>
      </c>
      <c r="Y76" s="13">
        <f t="shared" si="21"/>
        <v>2.2338477804062733</v>
      </c>
      <c r="Z76" s="13">
        <f t="shared" si="22"/>
        <v>2.918196264401105</v>
      </c>
      <c r="AA76" s="13">
        <f>'Lack of Coping Capacity'!G75</f>
        <v>6.2775222492094036</v>
      </c>
      <c r="AB76" s="13">
        <f>'Lack of Coping Capacity'!J75</f>
        <v>7.1593042850494388</v>
      </c>
      <c r="AC76" s="13">
        <f t="shared" si="23"/>
        <v>6.7184132671294208</v>
      </c>
      <c r="AD76" s="13">
        <f>'Lack of Coping Capacity'!P75</f>
        <v>5.6921708218975864</v>
      </c>
      <c r="AE76" s="13">
        <f>'Lack of Coping Capacity'!S75</f>
        <v>9.3333333333333339</v>
      </c>
      <c r="AF76" s="13">
        <f>'Lack of Coping Capacity'!X75</f>
        <v>7.6448185360583709</v>
      </c>
      <c r="AG76" s="13">
        <f t="shared" si="24"/>
        <v>7.5567742304297632</v>
      </c>
      <c r="AH76" s="164">
        <f t="shared" si="25"/>
        <v>7.1597660296795285</v>
      </c>
      <c r="AI76" s="166">
        <f t="shared" si="26"/>
        <v>4.7162448454151535</v>
      </c>
    </row>
    <row r="77" spans="1:35" x14ac:dyDescent="0.25">
      <c r="A77" s="157" t="s">
        <v>15</v>
      </c>
      <c r="B77" s="125" t="s">
        <v>420</v>
      </c>
      <c r="C77" s="125" t="s">
        <v>14</v>
      </c>
      <c r="D77" s="104" t="s">
        <v>549</v>
      </c>
      <c r="E77" s="12" t="str">
        <f>'Hazard &amp; Exposure'!N76</f>
        <v>x</v>
      </c>
      <c r="F77" s="12">
        <f>'Hazard &amp; Exposure'!O76</f>
        <v>2.4084460600645801</v>
      </c>
      <c r="G77" s="12">
        <f>'Hazard &amp; Exposure'!P76</f>
        <v>1.5538377781313297</v>
      </c>
      <c r="H77" s="12">
        <f>'Hazard &amp; Exposure'!Q76</f>
        <v>4.1666666666666661</v>
      </c>
      <c r="I77" s="12">
        <f>'Hazard &amp; Exposure'!R76</f>
        <v>2.4084460600645801</v>
      </c>
      <c r="J77" s="12" t="str">
        <f>'Hazard &amp; Exposure'!U76</f>
        <v>x</v>
      </c>
      <c r="K77" s="12">
        <f>'Hazard &amp; Exposure'!W76</f>
        <v>7.0793542861938477</v>
      </c>
      <c r="L77" s="13">
        <f>'Hazard &amp; Exposure'!X76</f>
        <v>7.0793542861938477</v>
      </c>
      <c r="M77" s="13">
        <f t="shared" si="18"/>
        <v>5.1876805835767668</v>
      </c>
      <c r="N77" s="13">
        <f>Vulnerability!F76</f>
        <v>5.0441812944393511</v>
      </c>
      <c r="O77" s="13">
        <f>Vulnerability!I76</f>
        <v>6.5400000000000009</v>
      </c>
      <c r="P77" s="13">
        <f>Vulnerability!P76</f>
        <v>0.27073061079234861</v>
      </c>
      <c r="Q77" s="13">
        <f t="shared" si="19"/>
        <v>4.2247732999177625</v>
      </c>
      <c r="R77" s="13">
        <f>Vulnerability!V76</f>
        <v>0</v>
      </c>
      <c r="S77" s="13">
        <f>Vulnerability!AD76</f>
        <v>7.3803540724032217</v>
      </c>
      <c r="T77" s="13">
        <f>Vulnerability!AG76</f>
        <v>5.9226756794464848</v>
      </c>
      <c r="U77" s="13">
        <f>Vulnerability!AJ76</f>
        <v>2.6552233728990382</v>
      </c>
      <c r="V77" s="13">
        <f>Vulnerability!AM76</f>
        <v>0</v>
      </c>
      <c r="W77" s="13" t="str">
        <f>Vulnerability!AO76</f>
        <v>x</v>
      </c>
      <c r="X77" s="13">
        <f t="shared" si="20"/>
        <v>4.580745136859071</v>
      </c>
      <c r="Y77" s="13">
        <f t="shared" si="21"/>
        <v>2.5929175270151394</v>
      </c>
      <c r="Z77" s="13">
        <f t="shared" si="22"/>
        <v>3.4521843872662688</v>
      </c>
      <c r="AA77" s="13">
        <f>'Lack of Coping Capacity'!G76</f>
        <v>6.2775222492094036</v>
      </c>
      <c r="AB77" s="13">
        <f>'Lack of Coping Capacity'!J76</f>
        <v>7.1593042850494388</v>
      </c>
      <c r="AC77" s="13">
        <f t="shared" si="23"/>
        <v>6.7184132671294208</v>
      </c>
      <c r="AD77" s="13">
        <f>'Lack of Coping Capacity'!P76</f>
        <v>5.9309730196997847</v>
      </c>
      <c r="AE77" s="13">
        <f>'Lack of Coping Capacity'!S76</f>
        <v>6.706666666666667</v>
      </c>
      <c r="AF77" s="13">
        <f>'Lack of Coping Capacity'!X76</f>
        <v>7.7140409914929409</v>
      </c>
      <c r="AG77" s="13">
        <f t="shared" si="24"/>
        <v>6.7838935592864642</v>
      </c>
      <c r="AH77" s="164">
        <f t="shared" si="25"/>
        <v>6.7512763424140392</v>
      </c>
      <c r="AI77" s="166">
        <f t="shared" si="26"/>
        <v>4.9448262064261854</v>
      </c>
    </row>
    <row r="78" spans="1:35" x14ac:dyDescent="0.25">
      <c r="A78" s="157" t="s">
        <v>15</v>
      </c>
      <c r="B78" s="125" t="s">
        <v>421</v>
      </c>
      <c r="C78" s="125" t="s">
        <v>14</v>
      </c>
      <c r="D78" s="104" t="s">
        <v>550</v>
      </c>
      <c r="E78" s="12" t="str">
        <f>'Hazard &amp; Exposure'!N77</f>
        <v>x</v>
      </c>
      <c r="F78" s="12">
        <f>'Hazard &amp; Exposure'!O77</f>
        <v>2.6419590307916141</v>
      </c>
      <c r="G78" s="12">
        <f>'Hazard &amp; Exposure'!P77</f>
        <v>6.4718726385720249</v>
      </c>
      <c r="H78" s="12">
        <f>'Hazard &amp; Exposure'!Q77</f>
        <v>7.291666666666667</v>
      </c>
      <c r="I78" s="12">
        <f>'Hazard &amp; Exposure'!R77</f>
        <v>2.6419590307916141</v>
      </c>
      <c r="J78" s="12">
        <f>'Hazard &amp; Exposure'!U77</f>
        <v>7</v>
      </c>
      <c r="K78" s="12">
        <f>'Hazard &amp; Exposure'!W77</f>
        <v>7.0793542861938477</v>
      </c>
      <c r="L78" s="13">
        <f>'Hazard &amp; Exposure'!X77</f>
        <v>6.9823738288879404</v>
      </c>
      <c r="M78" s="13">
        <f t="shared" si="18"/>
        <v>5.1978291169193049</v>
      </c>
      <c r="N78" s="13">
        <f>Vulnerability!F77</f>
        <v>9.1907990460158491</v>
      </c>
      <c r="O78" s="13">
        <f>Vulnerability!I77</f>
        <v>4.2925000000000004</v>
      </c>
      <c r="P78" s="13">
        <f>Vulnerability!P77</f>
        <v>0.27080034698607786</v>
      </c>
      <c r="Q78" s="13">
        <f t="shared" si="19"/>
        <v>5.7362246097544443</v>
      </c>
      <c r="R78" s="13">
        <f>Vulnerability!V77</f>
        <v>4.5449161230535342</v>
      </c>
      <c r="S78" s="13">
        <f>Vulnerability!AD77</f>
        <v>7.3361968288165373</v>
      </c>
      <c r="T78" s="13">
        <f>Vulnerability!AG77</f>
        <v>8.3603289532493079</v>
      </c>
      <c r="U78" s="13">
        <f>Vulnerability!AJ77</f>
        <v>6.040219757947483</v>
      </c>
      <c r="V78" s="13">
        <f>Vulnerability!AM77</f>
        <v>0</v>
      </c>
      <c r="W78" s="13" t="str">
        <f>Vulnerability!AO77</f>
        <v>x</v>
      </c>
      <c r="X78" s="13">
        <f t="shared" si="20"/>
        <v>6.1929667497406058</v>
      </c>
      <c r="Y78" s="13">
        <f t="shared" si="21"/>
        <v>5.4283745470801295</v>
      </c>
      <c r="Z78" s="13">
        <f t="shared" si="22"/>
        <v>5.5844426708320949</v>
      </c>
      <c r="AA78" s="13">
        <f>'Lack of Coping Capacity'!G77</f>
        <v>6.2775222492094036</v>
      </c>
      <c r="AB78" s="13">
        <f>'Lack of Coping Capacity'!J77</f>
        <v>7.1593042850494388</v>
      </c>
      <c r="AC78" s="13">
        <f t="shared" si="23"/>
        <v>6.7184132671294208</v>
      </c>
      <c r="AD78" s="13">
        <f>'Lack of Coping Capacity'!P77</f>
        <v>6.3631158768426417</v>
      </c>
      <c r="AE78" s="13">
        <f>'Lack of Coping Capacity'!S77</f>
        <v>10</v>
      </c>
      <c r="AF78" s="13">
        <f>'Lack of Coping Capacity'!X77</f>
        <v>7.8906428018314649</v>
      </c>
      <c r="AG78" s="13">
        <f t="shared" si="24"/>
        <v>8.0845862262247028</v>
      </c>
      <c r="AH78" s="164">
        <f t="shared" si="25"/>
        <v>7.4649337516567673</v>
      </c>
      <c r="AI78" s="166">
        <f t="shared" si="26"/>
        <v>6.0063310314656126</v>
      </c>
    </row>
    <row r="79" spans="1:35" x14ac:dyDescent="0.25">
      <c r="A79" s="157" t="s">
        <v>15</v>
      </c>
      <c r="B79" s="125" t="s">
        <v>422</v>
      </c>
      <c r="C79" s="125" t="s">
        <v>14</v>
      </c>
      <c r="D79" s="104" t="s">
        <v>551</v>
      </c>
      <c r="E79" s="12" t="str">
        <f>'Hazard &amp; Exposure'!N78</f>
        <v>x</v>
      </c>
      <c r="F79" s="12">
        <f>'Hazard &amp; Exposure'!O78</f>
        <v>3.9083486195078128</v>
      </c>
      <c r="G79" s="12">
        <f>'Hazard &amp; Exposure'!P78</f>
        <v>7.8850312669929306</v>
      </c>
      <c r="H79" s="12">
        <f>'Hazard &amp; Exposure'!Q78</f>
        <v>0</v>
      </c>
      <c r="I79" s="12">
        <f>'Hazard &amp; Exposure'!R78</f>
        <v>3.9083486195078128</v>
      </c>
      <c r="J79" s="12" t="str">
        <f>'Hazard &amp; Exposure'!U78</f>
        <v>x</v>
      </c>
      <c r="K79" s="12">
        <f>'Hazard &amp; Exposure'!W78</f>
        <v>7.0793542861938477</v>
      </c>
      <c r="L79" s="13">
        <f>'Hazard &amp; Exposure'!X78</f>
        <v>7.0793542861938477</v>
      </c>
      <c r="M79" s="13">
        <f t="shared" si="18"/>
        <v>5.7222534553755589</v>
      </c>
      <c r="N79" s="13">
        <f>Vulnerability!F78</f>
        <v>4.3746332016333929</v>
      </c>
      <c r="O79" s="13">
        <f>Vulnerability!I78</f>
        <v>4.375</v>
      </c>
      <c r="P79" s="13">
        <f>Vulnerability!P78</f>
        <v>0.2707258841172191</v>
      </c>
      <c r="Q79" s="13">
        <f t="shared" si="19"/>
        <v>3.3487480718460012</v>
      </c>
      <c r="R79" s="13">
        <f>Vulnerability!V78</f>
        <v>0</v>
      </c>
      <c r="S79" s="13">
        <f>Vulnerability!AD78</f>
        <v>6.5208839116252362</v>
      </c>
      <c r="T79" s="13">
        <f>Vulnerability!AG78</f>
        <v>6.2188358562595827</v>
      </c>
      <c r="U79" s="13">
        <f>Vulnerability!AJ78</f>
        <v>2.4598411422963964</v>
      </c>
      <c r="V79" s="13">
        <f>Vulnerability!AM78</f>
        <v>0</v>
      </c>
      <c r="W79" s="13" t="str">
        <f>Vulnerability!AO78</f>
        <v>x</v>
      </c>
      <c r="X79" s="13">
        <f t="shared" si="20"/>
        <v>4.2948596265290497</v>
      </c>
      <c r="Y79" s="13">
        <f t="shared" si="21"/>
        <v>2.4084605030223689</v>
      </c>
      <c r="Z79" s="13">
        <f t="shared" si="22"/>
        <v>2.8920397874233741</v>
      </c>
      <c r="AA79" s="13">
        <f>'Lack of Coping Capacity'!G78</f>
        <v>6.2775222492094036</v>
      </c>
      <c r="AB79" s="13">
        <f>'Lack of Coping Capacity'!J78</f>
        <v>7.1593042850494388</v>
      </c>
      <c r="AC79" s="13">
        <f t="shared" si="23"/>
        <v>6.7184132671294208</v>
      </c>
      <c r="AD79" s="13">
        <f>'Lack of Coping Capacity'!P78</f>
        <v>5.6475966460734117</v>
      </c>
      <c r="AE79" s="13">
        <f>'Lack of Coping Capacity'!S78</f>
        <v>3.5822222222222218</v>
      </c>
      <c r="AF79" s="13">
        <f>'Lack of Coping Capacity'!X78</f>
        <v>7.8656584705004331</v>
      </c>
      <c r="AG79" s="13">
        <f t="shared" si="24"/>
        <v>5.6984924462653552</v>
      </c>
      <c r="AH79" s="164">
        <f t="shared" si="25"/>
        <v>6.2350472949410429</v>
      </c>
      <c r="AI79" s="166">
        <f t="shared" si="26"/>
        <v>4.6903332638847184</v>
      </c>
    </row>
    <row r="80" spans="1:35" x14ac:dyDescent="0.25">
      <c r="A80" s="157" t="s">
        <v>15</v>
      </c>
      <c r="B80" s="125" t="s">
        <v>423</v>
      </c>
      <c r="C80" s="125" t="s">
        <v>14</v>
      </c>
      <c r="D80" s="104" t="s">
        <v>552</v>
      </c>
      <c r="E80" s="12" t="str">
        <f>'Hazard &amp; Exposure'!N79</f>
        <v>x</v>
      </c>
      <c r="F80" s="12">
        <f>'Hazard &amp; Exposure'!O79</f>
        <v>6.4692326904053026</v>
      </c>
      <c r="G80" s="12">
        <f>'Hazard &amp; Exposure'!P79</f>
        <v>4.7363445948135032</v>
      </c>
      <c r="H80" s="12">
        <f>'Hazard &amp; Exposure'!Q79</f>
        <v>4.1666666666666661</v>
      </c>
      <c r="I80" s="12">
        <f>'Hazard &amp; Exposure'!R79</f>
        <v>6.4692326904053026</v>
      </c>
      <c r="J80" s="12">
        <f>'Hazard &amp; Exposure'!U79</f>
        <v>4</v>
      </c>
      <c r="K80" s="12">
        <f>'Hazard &amp; Exposure'!W79</f>
        <v>4.5793542861938477</v>
      </c>
      <c r="L80" s="13">
        <f>'Hazard &amp; Exposure'!X79</f>
        <v>4.3423738288879399</v>
      </c>
      <c r="M80" s="13">
        <f t="shared" si="18"/>
        <v>5.5057872555449929</v>
      </c>
      <c r="N80" s="13">
        <f>Vulnerability!F79</f>
        <v>9.5193469324778981</v>
      </c>
      <c r="O80" s="13">
        <f>Vulnerability!I79</f>
        <v>3.6899999999999995</v>
      </c>
      <c r="P80" s="13">
        <f>Vulnerability!P79</f>
        <v>0.27081587501059268</v>
      </c>
      <c r="Q80" s="13">
        <f t="shared" si="19"/>
        <v>5.7498774349915962</v>
      </c>
      <c r="R80" s="13">
        <f>Vulnerability!V79</f>
        <v>0</v>
      </c>
      <c r="S80" s="13">
        <f>Vulnerability!AD79</f>
        <v>5.8829141019737126</v>
      </c>
      <c r="T80" s="13">
        <f>Vulnerability!AG79</f>
        <v>9.6474989659397785</v>
      </c>
      <c r="U80" s="13">
        <f>Vulnerability!AJ79</f>
        <v>8.2531858876462998</v>
      </c>
      <c r="V80" s="13">
        <f>Vulnerability!AM79</f>
        <v>0</v>
      </c>
      <c r="W80" s="13" t="str">
        <f>Vulnerability!AO79</f>
        <v>x</v>
      </c>
      <c r="X80" s="13">
        <f t="shared" si="20"/>
        <v>7.1629344653628149</v>
      </c>
      <c r="Y80" s="13">
        <f t="shared" si="21"/>
        <v>4.4877713646385438</v>
      </c>
      <c r="Z80" s="13">
        <f t="shared" si="22"/>
        <v>5.1521454208952653</v>
      </c>
      <c r="AA80" s="13">
        <f>'Lack of Coping Capacity'!G79</f>
        <v>6.2775222492094036</v>
      </c>
      <c r="AB80" s="13">
        <f>'Lack of Coping Capacity'!J79</f>
        <v>7.1593042850494388</v>
      </c>
      <c r="AC80" s="13">
        <f t="shared" si="23"/>
        <v>6.7184132671294208</v>
      </c>
      <c r="AD80" s="13">
        <f>'Lack of Coping Capacity'!P79</f>
        <v>6.3749400526668181</v>
      </c>
      <c r="AE80" s="13">
        <f>'Lack of Coping Capacity'!S79</f>
        <v>6.9322222222222214</v>
      </c>
      <c r="AF80" s="13">
        <f>'Lack of Coping Capacity'!X79</f>
        <v>7.8066220381257843</v>
      </c>
      <c r="AG80" s="13">
        <f t="shared" si="24"/>
        <v>7.0379281043382749</v>
      </c>
      <c r="AH80" s="164">
        <f t="shared" si="25"/>
        <v>6.8811865004361294</v>
      </c>
      <c r="AI80" s="166">
        <f t="shared" si="26"/>
        <v>5.8008320168956509</v>
      </c>
    </row>
    <row r="81" spans="1:35" x14ac:dyDescent="0.25">
      <c r="A81" s="157" t="s">
        <v>15</v>
      </c>
      <c r="B81" s="125" t="s">
        <v>424</v>
      </c>
      <c r="C81" s="125" t="s">
        <v>14</v>
      </c>
      <c r="D81" s="104" t="s">
        <v>553</v>
      </c>
      <c r="E81" s="12" t="str">
        <f>'Hazard &amp; Exposure'!N80</f>
        <v>x</v>
      </c>
      <c r="F81" s="12">
        <f>'Hazard &amp; Exposure'!O80</f>
        <v>3.8182940198982065</v>
      </c>
      <c r="G81" s="12">
        <f>'Hazard &amp; Exposure'!P80</f>
        <v>6.6820616768817587</v>
      </c>
      <c r="H81" s="12">
        <f>'Hazard &amp; Exposure'!Q80</f>
        <v>3.125</v>
      </c>
      <c r="I81" s="12">
        <f>'Hazard &amp; Exposure'!R80</f>
        <v>3.8182940198982065</v>
      </c>
      <c r="J81" s="12" t="str">
        <f>'Hazard &amp; Exposure'!U80</f>
        <v>x</v>
      </c>
      <c r="K81" s="12">
        <f>'Hazard &amp; Exposure'!W80</f>
        <v>8.5793542861938477</v>
      </c>
      <c r="L81" s="13">
        <f>'Hazard &amp; Exposure'!X80</f>
        <v>8.5793542861938477</v>
      </c>
      <c r="M81" s="13">
        <f t="shared" si="18"/>
        <v>6.8141773853536911</v>
      </c>
      <c r="N81" s="13">
        <f>Vulnerability!F80</f>
        <v>6.6660118772941059</v>
      </c>
      <c r="O81" s="13">
        <f>Vulnerability!I80</f>
        <v>3.7625000000000011</v>
      </c>
      <c r="P81" s="13">
        <f>Vulnerability!P80</f>
        <v>0.27076973884292482</v>
      </c>
      <c r="Q81" s="13">
        <f t="shared" si="19"/>
        <v>4.3413233733577847</v>
      </c>
      <c r="R81" s="13">
        <f>Vulnerability!V80</f>
        <v>0</v>
      </c>
      <c r="S81" s="13">
        <f>Vulnerability!AD80</f>
        <v>7.4075587969485879</v>
      </c>
      <c r="T81" s="13">
        <f>Vulnerability!AG80</f>
        <v>7.4604385234960375</v>
      </c>
      <c r="U81" s="13">
        <f>Vulnerability!AJ80</f>
        <v>4.2417346265309526</v>
      </c>
      <c r="V81" s="13">
        <f>Vulnerability!AM80</f>
        <v>0</v>
      </c>
      <c r="W81" s="13" t="str">
        <f>Vulnerability!AO80</f>
        <v>x</v>
      </c>
      <c r="X81" s="13">
        <f t="shared" si="20"/>
        <v>5.4432846492021616</v>
      </c>
      <c r="Y81" s="13">
        <f t="shared" si="21"/>
        <v>3.1753786574074132</v>
      </c>
      <c r="Z81" s="13">
        <f t="shared" si="22"/>
        <v>3.781498279919111</v>
      </c>
      <c r="AA81" s="13">
        <f>'Lack of Coping Capacity'!G80</f>
        <v>6.2775222492094036</v>
      </c>
      <c r="AB81" s="13">
        <f>'Lack of Coping Capacity'!J80</f>
        <v>7.1593042850494388</v>
      </c>
      <c r="AC81" s="13">
        <f t="shared" si="23"/>
        <v>6.7184132671294208</v>
      </c>
      <c r="AD81" s="13">
        <f>'Lack of Coping Capacity'!P80</f>
        <v>6.2368493933261586</v>
      </c>
      <c r="AE81" s="13">
        <f>'Lack of Coping Capacity'!S80</f>
        <v>6.4044444444444437</v>
      </c>
      <c r="AF81" s="13">
        <f>'Lack of Coping Capacity'!X80</f>
        <v>8.4102418483918306</v>
      </c>
      <c r="AG81" s="13">
        <f t="shared" si="24"/>
        <v>7.017178562054144</v>
      </c>
      <c r="AH81" s="164">
        <f t="shared" si="25"/>
        <v>6.8704261803895408</v>
      </c>
      <c r="AI81" s="166">
        <f t="shared" si="26"/>
        <v>5.6150505868142018</v>
      </c>
    </row>
    <row r="82" spans="1:35" x14ac:dyDescent="0.25">
      <c r="A82" s="157" t="s">
        <v>15</v>
      </c>
      <c r="B82" s="125" t="s">
        <v>426</v>
      </c>
      <c r="C82" s="125" t="s">
        <v>14</v>
      </c>
      <c r="D82" s="104" t="s">
        <v>555</v>
      </c>
      <c r="E82" s="12" t="str">
        <f>'Hazard &amp; Exposure'!N82</f>
        <v>x</v>
      </c>
      <c r="F82" s="12">
        <f>'Hazard &amp; Exposure'!O82</f>
        <v>5.0486828112198454</v>
      </c>
      <c r="G82" s="12">
        <f>'Hazard &amp; Exposure'!P82</f>
        <v>4.5617916980834501</v>
      </c>
      <c r="H82" s="12">
        <f>'Hazard &amp; Exposure'!Q82</f>
        <v>7.291666666666667</v>
      </c>
      <c r="I82" s="12">
        <f>'Hazard &amp; Exposure'!R82</f>
        <v>5.0486828112198454</v>
      </c>
      <c r="J82" s="12" t="str">
        <f>'Hazard &amp; Exposure'!U82</f>
        <v>x</v>
      </c>
      <c r="K82" s="12">
        <f>'Hazard &amp; Exposure'!W82</f>
        <v>7.0793542861938477</v>
      </c>
      <c r="L82" s="13">
        <f>'Hazard &amp; Exposure'!X82</f>
        <v>7.0793542861938477</v>
      </c>
      <c r="M82" s="13">
        <f t="shared" si="18"/>
        <v>6.1672020632363242</v>
      </c>
      <c r="N82" s="13">
        <f>Vulnerability!F82</f>
        <v>8.1649269967510616</v>
      </c>
      <c r="O82" s="13">
        <f>Vulnerability!I82</f>
        <v>5.4799999999999995</v>
      </c>
      <c r="P82" s="13">
        <f>Vulnerability!P82</f>
        <v>0.27079331364080161</v>
      </c>
      <c r="Q82" s="13">
        <f t="shared" si="19"/>
        <v>5.5201618267857313</v>
      </c>
      <c r="R82" s="13">
        <f>Vulnerability!V82</f>
        <v>0</v>
      </c>
      <c r="S82" s="13">
        <f>Vulnerability!AD82</f>
        <v>7.9171945488038249</v>
      </c>
      <c r="T82" s="13">
        <f>Vulnerability!AG82</f>
        <v>9.2943808839733695</v>
      </c>
      <c r="U82" s="13">
        <f>Vulnerability!AJ82</f>
        <v>6.3449585795609167</v>
      </c>
      <c r="V82" s="13">
        <f>Vulnerability!AM82</f>
        <v>0</v>
      </c>
      <c r="W82" s="13" t="str">
        <f>Vulnerability!AO82</f>
        <v>x</v>
      </c>
      <c r="X82" s="13">
        <f t="shared" si="20"/>
        <v>6.9242856260596835</v>
      </c>
      <c r="Y82" s="13">
        <f t="shared" si="21"/>
        <v>4.2905331907851449</v>
      </c>
      <c r="Z82" s="13">
        <f t="shared" si="22"/>
        <v>4.9358778975124578</v>
      </c>
      <c r="AA82" s="13">
        <f>'Lack of Coping Capacity'!G82</f>
        <v>6.2775222492094036</v>
      </c>
      <c r="AB82" s="13">
        <f>'Lack of Coping Capacity'!J82</f>
        <v>7.1593042850494388</v>
      </c>
      <c r="AC82" s="13">
        <f t="shared" si="23"/>
        <v>6.7184132671294208</v>
      </c>
      <c r="AD82" s="13">
        <f>'Lack of Coping Capacity'!P82</f>
        <v>6.7799400526668183</v>
      </c>
      <c r="AE82" s="13">
        <f>'Lack of Coping Capacity'!S82</f>
        <v>7.1044444444444439</v>
      </c>
      <c r="AF82" s="13">
        <f>'Lack of Coping Capacity'!X82</f>
        <v>8.6031428161377281</v>
      </c>
      <c r="AG82" s="13">
        <f t="shared" si="24"/>
        <v>7.4958424377496629</v>
      </c>
      <c r="AH82" s="164">
        <f t="shared" si="25"/>
        <v>7.1260411108615074</v>
      </c>
      <c r="AI82" s="166">
        <f t="shared" si="26"/>
        <v>6.0085125098546692</v>
      </c>
    </row>
    <row r="83" spans="1:35" x14ac:dyDescent="0.25">
      <c r="A83" s="157" t="s">
        <v>15</v>
      </c>
      <c r="B83" s="125" t="s">
        <v>428</v>
      </c>
      <c r="C83" s="125" t="s">
        <v>14</v>
      </c>
      <c r="D83" s="104" t="s">
        <v>557</v>
      </c>
      <c r="E83" s="12" t="str">
        <f>'Hazard &amp; Exposure'!N84</f>
        <v>x</v>
      </c>
      <c r="F83" s="12">
        <f>'Hazard &amp; Exposure'!O84</f>
        <v>4.8216536516736435</v>
      </c>
      <c r="G83" s="12">
        <f>'Hazard &amp; Exposure'!P84</f>
        <v>4.1921274317067292</v>
      </c>
      <c r="H83" s="12">
        <f>'Hazard &amp; Exposure'!Q84</f>
        <v>4.1666666666666661</v>
      </c>
      <c r="I83" s="12">
        <f>'Hazard &amp; Exposure'!R84</f>
        <v>4.8216536516736435</v>
      </c>
      <c r="J83" s="12" t="str">
        <f>'Hazard &amp; Exposure'!U84</f>
        <v>x</v>
      </c>
      <c r="K83" s="12">
        <f>'Hazard &amp; Exposure'!W84</f>
        <v>8.5793542861938477</v>
      </c>
      <c r="L83" s="13">
        <f>'Hazard &amp; Exposure'!X84</f>
        <v>8.5793542861938477</v>
      </c>
      <c r="M83" s="13">
        <f t="shared" si="18"/>
        <v>7.1207004996630108</v>
      </c>
      <c r="N83" s="13">
        <f>Vulnerability!F84</f>
        <v>9.3078745990782092</v>
      </c>
      <c r="O83" s="13">
        <f>Vulnerability!I84</f>
        <v>3.0999999999999996</v>
      </c>
      <c r="P83" s="13">
        <f>Vulnerability!P84</f>
        <v>0.27080974279534037</v>
      </c>
      <c r="Q83" s="13">
        <f t="shared" si="19"/>
        <v>5.496639735237939</v>
      </c>
      <c r="R83" s="13">
        <f>Vulnerability!V84</f>
        <v>0</v>
      </c>
      <c r="S83" s="13">
        <f>Vulnerability!AD84</f>
        <v>7.1407903671062369</v>
      </c>
      <c r="T83" s="13">
        <f>Vulnerability!AG84</f>
        <v>8.9298748322172106</v>
      </c>
      <c r="U83" s="13">
        <f>Vulnerability!AJ84</f>
        <v>5.0879417895260772</v>
      </c>
      <c r="V83" s="13">
        <f>Vulnerability!AM84</f>
        <v>0</v>
      </c>
      <c r="W83" s="13" t="str">
        <f>Vulnerability!AO84</f>
        <v>x</v>
      </c>
      <c r="X83" s="13">
        <f t="shared" si="20"/>
        <v>6.204544298837126</v>
      </c>
      <c r="Y83" s="13">
        <f t="shared" si="21"/>
        <v>3.7275205871677288</v>
      </c>
      <c r="Z83" s="13">
        <f t="shared" si="22"/>
        <v>4.6725586613869865</v>
      </c>
      <c r="AA83" s="13">
        <f>'Lack of Coping Capacity'!G84</f>
        <v>6.2775222492094036</v>
      </c>
      <c r="AB83" s="13">
        <f>'Lack of Coping Capacity'!J84</f>
        <v>7.1593042850494388</v>
      </c>
      <c r="AC83" s="13">
        <f t="shared" si="23"/>
        <v>6.7184132671294208</v>
      </c>
      <c r="AD83" s="13">
        <f>'Lack of Coping Capacity'!P84</f>
        <v>6.7675114812382464</v>
      </c>
      <c r="AE83" s="13">
        <f>'Lack of Coping Capacity'!S84</f>
        <v>8.6277777777777764</v>
      </c>
      <c r="AF83" s="13">
        <f>'Lack of Coping Capacity'!X84</f>
        <v>8.0917376333204363</v>
      </c>
      <c r="AG83" s="13">
        <f t="shared" si="24"/>
        <v>7.8290089641121527</v>
      </c>
      <c r="AH83" s="164">
        <f t="shared" si="25"/>
        <v>7.3141013633161434</v>
      </c>
      <c r="AI83" s="166">
        <f t="shared" si="26"/>
        <v>6.243280088990252</v>
      </c>
    </row>
    <row r="84" spans="1:35" x14ac:dyDescent="0.25">
      <c r="A84" s="157" t="s">
        <v>15</v>
      </c>
      <c r="B84" s="125" t="s">
        <v>425</v>
      </c>
      <c r="C84" s="125" t="s">
        <v>14</v>
      </c>
      <c r="D84" s="104" t="s">
        <v>554</v>
      </c>
      <c r="E84" s="12" t="str">
        <f>'Hazard &amp; Exposure'!N81</f>
        <v>x</v>
      </c>
      <c r="F84" s="12">
        <f>'Hazard &amp; Exposure'!O81</f>
        <v>8.9876627017491266</v>
      </c>
      <c r="G84" s="12">
        <f>'Hazard &amp; Exposure'!P81</f>
        <v>6.5233595003143456</v>
      </c>
      <c r="H84" s="12">
        <f>'Hazard &amp; Exposure'!Q81</f>
        <v>5.2083333333333339</v>
      </c>
      <c r="I84" s="12">
        <f>'Hazard &amp; Exposure'!R81</f>
        <v>8.9876627017491266</v>
      </c>
      <c r="J84" s="12">
        <f>'Hazard &amp; Exposure'!U81</f>
        <v>4</v>
      </c>
      <c r="K84" s="12">
        <f>'Hazard &amp; Exposure'!W81</f>
        <v>4.5793542861938477</v>
      </c>
      <c r="L84" s="13">
        <f>'Hazard &amp; Exposure'!X81</f>
        <v>4.3423738288879399</v>
      </c>
      <c r="M84" s="13">
        <f t="shared" si="18"/>
        <v>7.3199286550262084</v>
      </c>
      <c r="N84" s="13">
        <f>Vulnerability!F81</f>
        <v>9.4561665786544875</v>
      </c>
      <c r="O84" s="13">
        <f>Vulnerability!I81</f>
        <v>1.8975000000000009</v>
      </c>
      <c r="P84" s="13">
        <f>Vulnerability!P81</f>
        <v>0.27081608927736767</v>
      </c>
      <c r="Q84" s="13">
        <f t="shared" si="19"/>
        <v>5.2701623116465859</v>
      </c>
      <c r="R84" s="13">
        <f>Vulnerability!V81</f>
        <v>0</v>
      </c>
      <c r="S84" s="13">
        <f>Vulnerability!AD81</f>
        <v>7.9453700689053406</v>
      </c>
      <c r="T84" s="13">
        <f>Vulnerability!AG81</f>
        <v>8.2578098904447081</v>
      </c>
      <c r="U84" s="13">
        <f>Vulnerability!AJ81</f>
        <v>5.6153760381173754</v>
      </c>
      <c r="V84" s="13">
        <f>Vulnerability!AM81</f>
        <v>0</v>
      </c>
      <c r="W84" s="13" t="str">
        <f>Vulnerability!AO81</f>
        <v>x</v>
      </c>
      <c r="X84" s="13">
        <f t="shared" si="20"/>
        <v>6.264908445990085</v>
      </c>
      <c r="Y84" s="13">
        <f t="shared" si="21"/>
        <v>3.7730802935741261</v>
      </c>
      <c r="Z84" s="13">
        <f t="shared" si="22"/>
        <v>4.5642750589309173</v>
      </c>
      <c r="AA84" s="13">
        <f>'Lack of Coping Capacity'!G81</f>
        <v>6.2775222492094036</v>
      </c>
      <c r="AB84" s="13">
        <f>'Lack of Coping Capacity'!J81</f>
        <v>7.1593042850494388</v>
      </c>
      <c r="AC84" s="13">
        <f t="shared" si="23"/>
        <v>6.7184132671294208</v>
      </c>
      <c r="AD84" s="13">
        <f>'Lack of Coping Capacity'!P81</f>
        <v>6.4992037889305543</v>
      </c>
      <c r="AE84" s="13">
        <f>'Lack of Coping Capacity'!S81</f>
        <v>9.655555555555555</v>
      </c>
      <c r="AF84" s="13">
        <f>'Lack of Coping Capacity'!X81</f>
        <v>8.6109377770491022</v>
      </c>
      <c r="AG84" s="13">
        <f t="shared" si="24"/>
        <v>8.2552323738450699</v>
      </c>
      <c r="AH84" s="164">
        <f t="shared" si="25"/>
        <v>7.5692172149219994</v>
      </c>
      <c r="AI84" s="166">
        <f t="shared" si="26"/>
        <v>6.3237769278814042</v>
      </c>
    </row>
    <row r="85" spans="1:35" x14ac:dyDescent="0.25">
      <c r="A85" s="157" t="s">
        <v>15</v>
      </c>
      <c r="B85" s="125" t="s">
        <v>427</v>
      </c>
      <c r="C85" s="125" t="s">
        <v>14</v>
      </c>
      <c r="D85" s="104" t="s">
        <v>556</v>
      </c>
      <c r="E85" s="12" t="str">
        <f>'Hazard &amp; Exposure'!N83</f>
        <v>x</v>
      </c>
      <c r="F85" s="12">
        <f>'Hazard &amp; Exposure'!O83</f>
        <v>5.030824162602725</v>
      </c>
      <c r="G85" s="12">
        <f>'Hazard &amp; Exposure'!P83</f>
        <v>8.8439844878189966</v>
      </c>
      <c r="H85" s="12">
        <f>'Hazard &amp; Exposure'!Q83</f>
        <v>2.0833333333333339</v>
      </c>
      <c r="I85" s="12">
        <f>'Hazard &amp; Exposure'!R83</f>
        <v>5.030824162602725</v>
      </c>
      <c r="J85" s="12">
        <f>'Hazard &amp; Exposure'!U83</f>
        <v>4</v>
      </c>
      <c r="K85" s="12">
        <f>'Hazard &amp; Exposure'!W83</f>
        <v>4.5793542861938477</v>
      </c>
      <c r="L85" s="13">
        <f>'Hazard &amp; Exposure'!X83</f>
        <v>4.3423738288879399</v>
      </c>
      <c r="M85" s="13">
        <f t="shared" si="18"/>
        <v>4.6958274108384819</v>
      </c>
      <c r="N85" s="13">
        <f>Vulnerability!F83</f>
        <v>5.7239663634907298</v>
      </c>
      <c r="O85" s="13">
        <f>Vulnerability!I83</f>
        <v>4.1124999999999989</v>
      </c>
      <c r="P85" s="13">
        <f>Vulnerability!P83</f>
        <v>0.27073163529856359</v>
      </c>
      <c r="Q85" s="13">
        <f t="shared" si="19"/>
        <v>3.9577910905700056</v>
      </c>
      <c r="R85" s="13">
        <f>Vulnerability!V83</f>
        <v>0</v>
      </c>
      <c r="S85" s="13">
        <f>Vulnerability!AD83</f>
        <v>6.9451277040415125</v>
      </c>
      <c r="T85" s="13">
        <f>Vulnerability!AG83</f>
        <v>6.3896996734039861</v>
      </c>
      <c r="U85" s="13">
        <f>Vulnerability!AJ83</f>
        <v>2.7511031277380655</v>
      </c>
      <c r="V85" s="13">
        <f>Vulnerability!AM83</f>
        <v>6.4936362629451718</v>
      </c>
      <c r="W85" s="13" t="str">
        <f>Vulnerability!AO83</f>
        <v>x</v>
      </c>
      <c r="X85" s="13">
        <f t="shared" si="20"/>
        <v>5.8618260995070193</v>
      </c>
      <c r="Y85" s="13">
        <f t="shared" si="21"/>
        <v>3.4740050480906919</v>
      </c>
      <c r="Z85" s="13">
        <f t="shared" si="22"/>
        <v>3.7198552165016023</v>
      </c>
      <c r="AA85" s="13">
        <f>'Lack of Coping Capacity'!G83</f>
        <v>6.2775222492094036</v>
      </c>
      <c r="AB85" s="13">
        <f>'Lack of Coping Capacity'!J83</f>
        <v>7.1593042850494388</v>
      </c>
      <c r="AC85" s="13">
        <f t="shared" si="23"/>
        <v>6.7184132671294208</v>
      </c>
      <c r="AD85" s="13">
        <f>'Lack of Coping Capacity'!P83</f>
        <v>6.0807422504690161</v>
      </c>
      <c r="AE85" s="13">
        <f>'Lack of Coping Capacity'!S83</f>
        <v>9.3666666666666671</v>
      </c>
      <c r="AF85" s="13">
        <f>'Lack of Coping Capacity'!X83</f>
        <v>8.3914310044756579</v>
      </c>
      <c r="AG85" s="13">
        <f t="shared" si="24"/>
        <v>7.9462799738704462</v>
      </c>
      <c r="AH85" s="164">
        <f t="shared" si="25"/>
        <v>7.3825528222918004</v>
      </c>
      <c r="AI85" s="166">
        <f t="shared" si="26"/>
        <v>5.0522121091696892</v>
      </c>
    </row>
    <row r="86" spans="1:35" x14ac:dyDescent="0.25">
      <c r="A86" s="157" t="s">
        <v>15</v>
      </c>
      <c r="B86" s="125" t="s">
        <v>429</v>
      </c>
      <c r="C86" s="125" t="s">
        <v>14</v>
      </c>
      <c r="D86" s="104" t="s">
        <v>558</v>
      </c>
      <c r="E86" s="12" t="str">
        <f>'Hazard &amp; Exposure'!N85</f>
        <v>x</v>
      </c>
      <c r="F86" s="12">
        <f>'Hazard &amp; Exposure'!O85</f>
        <v>3.5985654071955646</v>
      </c>
      <c r="G86" s="12">
        <f>'Hazard &amp; Exposure'!P85</f>
        <v>4.4942699791728433</v>
      </c>
      <c r="H86" s="12">
        <f>'Hazard &amp; Exposure'!Q85</f>
        <v>2.0833333333333339</v>
      </c>
      <c r="I86" s="12">
        <f>'Hazard &amp; Exposure'!R85</f>
        <v>3.5985654071955646</v>
      </c>
      <c r="J86" s="12" t="str">
        <f>'Hazard &amp; Exposure'!U85</f>
        <v>x</v>
      </c>
      <c r="K86" s="12">
        <f>'Hazard &amp; Exposure'!W85</f>
        <v>7.0793542861938477</v>
      </c>
      <c r="L86" s="13">
        <f>'Hazard &amp; Exposure'!X85</f>
        <v>7.0793542861938477</v>
      </c>
      <c r="M86" s="13">
        <f t="shared" si="18"/>
        <v>5.6075888376698222</v>
      </c>
      <c r="N86" s="13">
        <f>Vulnerability!F85</f>
        <v>5.3934552083969267</v>
      </c>
      <c r="O86" s="13">
        <f>Vulnerability!I85</f>
        <v>2.7349999999999994</v>
      </c>
      <c r="P86" s="13">
        <f>Vulnerability!P85</f>
        <v>0.27072904030904787</v>
      </c>
      <c r="Q86" s="13">
        <f t="shared" si="19"/>
        <v>3.4481598642757252</v>
      </c>
      <c r="R86" s="13">
        <f>Vulnerability!V85</f>
        <v>0</v>
      </c>
      <c r="S86" s="13">
        <f>Vulnerability!AD85</f>
        <v>5.6471014823643646</v>
      </c>
      <c r="T86" s="13">
        <f>Vulnerability!AG85</f>
        <v>6.2697535560627689</v>
      </c>
      <c r="U86" s="13">
        <f>Vulnerability!AJ85</f>
        <v>2.9908765425904011</v>
      </c>
      <c r="V86" s="13">
        <f>Vulnerability!AM85</f>
        <v>6.1844277867193522</v>
      </c>
      <c r="W86" s="13" t="str">
        <f>Vulnerability!AO85</f>
        <v>x</v>
      </c>
      <c r="X86" s="13">
        <f t="shared" si="20"/>
        <v>5.407492739435785</v>
      </c>
      <c r="Y86" s="13">
        <f t="shared" si="21"/>
        <v>3.1503613057812658</v>
      </c>
      <c r="Z86" s="13">
        <f t="shared" si="22"/>
        <v>3.30067977561517</v>
      </c>
      <c r="AA86" s="13">
        <f>'Lack of Coping Capacity'!G85</f>
        <v>6.2775222492094036</v>
      </c>
      <c r="AB86" s="13">
        <f>'Lack of Coping Capacity'!J85</f>
        <v>7.1593042850494388</v>
      </c>
      <c r="AC86" s="13">
        <f t="shared" si="23"/>
        <v>6.7184132671294208</v>
      </c>
      <c r="AD86" s="13">
        <f>'Lack of Coping Capacity'!P85</f>
        <v>6.5286076350844002</v>
      </c>
      <c r="AE86" s="13">
        <f>'Lack of Coping Capacity'!S85</f>
        <v>7.2044444444444444</v>
      </c>
      <c r="AF86" s="13">
        <f>'Lack of Coping Capacity'!X85</f>
        <v>7.690640518413435</v>
      </c>
      <c r="AG86" s="13">
        <f t="shared" si="24"/>
        <v>7.1412308659807593</v>
      </c>
      <c r="AH86" s="164">
        <f t="shared" si="25"/>
        <v>6.9351699724395433</v>
      </c>
      <c r="AI86" s="166">
        <f t="shared" si="26"/>
        <v>5.0444314121479001</v>
      </c>
    </row>
    <row r="87" spans="1:35" x14ac:dyDescent="0.25">
      <c r="A87" s="157" t="s">
        <v>15</v>
      </c>
      <c r="B87" s="125" t="s">
        <v>430</v>
      </c>
      <c r="C87" s="125" t="s">
        <v>14</v>
      </c>
      <c r="D87" s="104" t="s">
        <v>559</v>
      </c>
      <c r="E87" s="12" t="str">
        <f>'Hazard &amp; Exposure'!N86</f>
        <v>x</v>
      </c>
      <c r="F87" s="12">
        <f>'Hazard &amp; Exposure'!O86</f>
        <v>4.4425333593580048</v>
      </c>
      <c r="G87" s="12">
        <f>'Hazard &amp; Exposure'!P86</f>
        <v>0.76946585997801442</v>
      </c>
      <c r="H87" s="12">
        <f>'Hazard &amp; Exposure'!Q86</f>
        <v>0</v>
      </c>
      <c r="I87" s="12">
        <f>'Hazard &amp; Exposure'!R86</f>
        <v>4.4425333593580048</v>
      </c>
      <c r="J87" s="12">
        <f>'Hazard &amp; Exposure'!U86</f>
        <v>5</v>
      </c>
      <c r="K87" s="12">
        <f>'Hazard &amp; Exposure'!W86</f>
        <v>4.5793542861938477</v>
      </c>
      <c r="L87" s="13">
        <f>'Hazard &amp; Exposure'!X86</f>
        <v>4.67237382888794</v>
      </c>
      <c r="M87" s="13">
        <f t="shared" si="18"/>
        <v>4.5584612509692848</v>
      </c>
      <c r="N87" s="13">
        <f>Vulnerability!F86</f>
        <v>2.9124847698182874</v>
      </c>
      <c r="O87" s="13">
        <f>Vulnerability!I86</f>
        <v>3.0474999999999994</v>
      </c>
      <c r="P87" s="13">
        <f>Vulnerability!P86</f>
        <v>0.27071664109782984</v>
      </c>
      <c r="Q87" s="13">
        <f t="shared" si="19"/>
        <v>2.2857965451836009</v>
      </c>
      <c r="R87" s="13">
        <f>Vulnerability!V86</f>
        <v>0</v>
      </c>
      <c r="S87" s="13">
        <f>Vulnerability!AD86</f>
        <v>6.8492204826591081</v>
      </c>
      <c r="T87" s="13">
        <f>Vulnerability!AG86</f>
        <v>3.6960452702714504</v>
      </c>
      <c r="U87" s="13">
        <f>Vulnerability!AJ86</f>
        <v>3.1724991264491789</v>
      </c>
      <c r="V87" s="13">
        <f>Vulnerability!AM86</f>
        <v>3.5151398008594015E-2</v>
      </c>
      <c r="W87" s="13" t="str">
        <f>Vulnerability!AO86</f>
        <v>x</v>
      </c>
      <c r="X87" s="13">
        <f t="shared" si="20"/>
        <v>3.8507066708588509</v>
      </c>
      <c r="Y87" s="13">
        <f t="shared" si="21"/>
        <v>2.1293985546301739</v>
      </c>
      <c r="Z87" s="13">
        <f t="shared" si="22"/>
        <v>2.207940964939286</v>
      </c>
      <c r="AA87" s="13">
        <f>'Lack of Coping Capacity'!G86</f>
        <v>6.2775222492094036</v>
      </c>
      <c r="AB87" s="13">
        <f>'Lack of Coping Capacity'!J86</f>
        <v>7.1593042850494388</v>
      </c>
      <c r="AC87" s="13">
        <f t="shared" si="23"/>
        <v>6.7184132671294208</v>
      </c>
      <c r="AD87" s="13">
        <f>'Lack of Coping Capacity'!P86</f>
        <v>4.7315746680514339</v>
      </c>
      <c r="AE87" s="13">
        <f>'Lack of Coping Capacity'!S86</f>
        <v>8.2822222222222219</v>
      </c>
      <c r="AF87" s="13">
        <f>'Lack of Coping Capacity'!X86</f>
        <v>8.3196744380030534</v>
      </c>
      <c r="AG87" s="13">
        <f t="shared" si="24"/>
        <v>7.1111571094255694</v>
      </c>
      <c r="AH87" s="164">
        <f t="shared" si="25"/>
        <v>6.9193824320062705</v>
      </c>
      <c r="AI87" s="166">
        <f t="shared" si="26"/>
        <v>4.1142532393112141</v>
      </c>
    </row>
    <row r="88" spans="1:35" x14ac:dyDescent="0.25">
      <c r="A88" s="157" t="s">
        <v>15</v>
      </c>
      <c r="B88" s="125" t="s">
        <v>431</v>
      </c>
      <c r="C88" s="125" t="s">
        <v>14</v>
      </c>
      <c r="D88" s="104" t="s">
        <v>560</v>
      </c>
      <c r="E88" s="12" t="str">
        <f>'Hazard &amp; Exposure'!N87</f>
        <v>x</v>
      </c>
      <c r="F88" s="12">
        <f>'Hazard &amp; Exposure'!O87</f>
        <v>2.3954165235901286</v>
      </c>
      <c r="G88" s="12">
        <f>'Hazard &amp; Exposure'!P87</f>
        <v>4.5334908772933655</v>
      </c>
      <c r="H88" s="12">
        <f>'Hazard &amp; Exposure'!Q87</f>
        <v>4.1666666666666661</v>
      </c>
      <c r="I88" s="12">
        <f>'Hazard &amp; Exposure'!R87</f>
        <v>2.3954165235901286</v>
      </c>
      <c r="J88" s="12" t="str">
        <f>'Hazard &amp; Exposure'!U87</f>
        <v>x</v>
      </c>
      <c r="K88" s="12">
        <f>'Hazard &amp; Exposure'!W87</f>
        <v>8.5793542861938477</v>
      </c>
      <c r="L88" s="13">
        <f>'Hazard &amp; Exposure'!X87</f>
        <v>8.5793542861938477</v>
      </c>
      <c r="M88" s="13">
        <f t="shared" si="18"/>
        <v>6.4136629468573849</v>
      </c>
      <c r="N88" s="13">
        <f>Vulnerability!F87</f>
        <v>5.7442395324993658</v>
      </c>
      <c r="O88" s="13">
        <f>Vulnerability!I87</f>
        <v>2.2500000000000009</v>
      </c>
      <c r="P88" s="13">
        <f>Vulnerability!P87</f>
        <v>0.27075823446428399</v>
      </c>
      <c r="Q88" s="13">
        <f t="shared" si="19"/>
        <v>3.5023093248657537</v>
      </c>
      <c r="R88" s="13">
        <f>Vulnerability!V87</f>
        <v>0</v>
      </c>
      <c r="S88" s="13">
        <f>Vulnerability!AD87</f>
        <v>7.4999083193779228</v>
      </c>
      <c r="T88" s="13">
        <f>Vulnerability!AG87</f>
        <v>6.9820152097932802</v>
      </c>
      <c r="U88" s="13">
        <f>Vulnerability!AJ87</f>
        <v>2.8710296009575083</v>
      </c>
      <c r="V88" s="13">
        <f>Vulnerability!AM87</f>
        <v>0</v>
      </c>
      <c r="W88" s="13" t="str">
        <f>Vulnerability!AO87</f>
        <v>x</v>
      </c>
      <c r="X88" s="13">
        <f t="shared" si="20"/>
        <v>5.0325755555026843</v>
      </c>
      <c r="Y88" s="13">
        <f t="shared" si="21"/>
        <v>2.8928823511407042</v>
      </c>
      <c r="Z88" s="13">
        <f t="shared" si="22"/>
        <v>3.2034645795167842</v>
      </c>
      <c r="AA88" s="13">
        <f>'Lack of Coping Capacity'!G87</f>
        <v>6.2775222492094036</v>
      </c>
      <c r="AB88" s="13">
        <f>'Lack of Coping Capacity'!J87</f>
        <v>7.1593042850494388</v>
      </c>
      <c r="AC88" s="13">
        <f t="shared" si="23"/>
        <v>6.7184132671294208</v>
      </c>
      <c r="AD88" s="13">
        <f>'Lack of Coping Capacity'!P87</f>
        <v>6.395420821897587</v>
      </c>
      <c r="AE88" s="13">
        <f>'Lack of Coping Capacity'!S87</f>
        <v>9.5</v>
      </c>
      <c r="AF88" s="13">
        <f>'Lack of Coping Capacity'!X87</f>
        <v>7.7688888256846589</v>
      </c>
      <c r="AG88" s="13">
        <f t="shared" si="24"/>
        <v>7.8881032158607489</v>
      </c>
      <c r="AH88" s="164">
        <f t="shared" si="25"/>
        <v>7.3484392103732556</v>
      </c>
      <c r="AI88" s="166">
        <f t="shared" si="26"/>
        <v>5.3248460370844031</v>
      </c>
    </row>
    <row r="89" spans="1:35" x14ac:dyDescent="0.25">
      <c r="A89" s="157" t="s">
        <v>15</v>
      </c>
      <c r="B89" s="125" t="s">
        <v>13</v>
      </c>
      <c r="C89" s="125" t="s">
        <v>14</v>
      </c>
      <c r="D89" s="104" t="s">
        <v>561</v>
      </c>
      <c r="E89" s="12" t="str">
        <f>'Hazard &amp; Exposure'!N88</f>
        <v>x</v>
      </c>
      <c r="F89" s="12">
        <f>'Hazard &amp; Exposure'!O88</f>
        <v>4.4983683080585086</v>
      </c>
      <c r="G89" s="12">
        <f>'Hazard &amp; Exposure'!P88</f>
        <v>4.0117611294415232</v>
      </c>
      <c r="H89" s="12">
        <f>'Hazard &amp; Exposure'!Q88</f>
        <v>2.0833333333333339</v>
      </c>
      <c r="I89" s="12">
        <f>'Hazard &amp; Exposure'!R88</f>
        <v>4.4983683080585086</v>
      </c>
      <c r="J89" s="12" t="str">
        <f>'Hazard &amp; Exposure'!U88</f>
        <v>x</v>
      </c>
      <c r="K89" s="12">
        <f>'Hazard &amp; Exposure'!W88</f>
        <v>4.5793542861938477</v>
      </c>
      <c r="L89" s="13">
        <f>'Hazard &amp; Exposure'!X88</f>
        <v>4.5793542861938477</v>
      </c>
      <c r="M89" s="13">
        <f t="shared" si="18"/>
        <v>4.5389860411461953</v>
      </c>
      <c r="N89" s="13">
        <f>Vulnerability!F88</f>
        <v>6.6494565050975734</v>
      </c>
      <c r="O89" s="13">
        <f>Vulnerability!I88</f>
        <v>2.9375</v>
      </c>
      <c r="P89" s="13">
        <f>Vulnerability!P88</f>
        <v>0.27077208836642619</v>
      </c>
      <c r="Q89" s="13">
        <f t="shared" si="19"/>
        <v>4.1267962746403928</v>
      </c>
      <c r="R89" s="13">
        <f>Vulnerability!V88</f>
        <v>0</v>
      </c>
      <c r="S89" s="13">
        <f>Vulnerability!AD88</f>
        <v>6.7077187365584265</v>
      </c>
      <c r="T89" s="13">
        <f>Vulnerability!AG88</f>
        <v>6.7697420014493179</v>
      </c>
      <c r="U89" s="13">
        <f>Vulnerability!AJ88</f>
        <v>2.5113282774928609</v>
      </c>
      <c r="V89" s="13">
        <f>Vulnerability!AM88</f>
        <v>0</v>
      </c>
      <c r="W89" s="13" t="str">
        <f>Vulnerability!AO88</f>
        <v>x</v>
      </c>
      <c r="X89" s="13">
        <f t="shared" si="20"/>
        <v>4.5735649535490541</v>
      </c>
      <c r="Y89" s="13">
        <f t="shared" si="21"/>
        <v>2.5882359066575384</v>
      </c>
      <c r="Z89" s="13">
        <f t="shared" si="22"/>
        <v>3.3957728981839885</v>
      </c>
      <c r="AA89" s="13">
        <f>'Lack of Coping Capacity'!G88</f>
        <v>6.2775222492094036</v>
      </c>
      <c r="AB89" s="13">
        <f>'Lack of Coping Capacity'!J88</f>
        <v>7.1593042850494388</v>
      </c>
      <c r="AC89" s="13">
        <f t="shared" si="23"/>
        <v>6.7184132671294208</v>
      </c>
      <c r="AD89" s="13">
        <f>'Lack of Coping Capacity'!P88</f>
        <v>6.1719043383811032</v>
      </c>
      <c r="AE89" s="13">
        <f>'Lack of Coping Capacity'!S88</f>
        <v>7.301111111111112</v>
      </c>
      <c r="AF89" s="13">
        <f>'Lack of Coping Capacity'!X88</f>
        <v>8.2313405833367881</v>
      </c>
      <c r="AG89" s="13">
        <f t="shared" si="24"/>
        <v>7.234785344276335</v>
      </c>
      <c r="AH89" s="164">
        <f t="shared" si="25"/>
        <v>6.9846685950270935</v>
      </c>
      <c r="AI89" s="166">
        <f t="shared" si="26"/>
        <v>4.7571600520185671</v>
      </c>
    </row>
    <row r="90" spans="1:35" x14ac:dyDescent="0.25">
      <c r="A90" s="157" t="s">
        <v>15</v>
      </c>
      <c r="B90" s="125" t="s">
        <v>432</v>
      </c>
      <c r="C90" s="125" t="s">
        <v>14</v>
      </c>
      <c r="D90" s="104" t="s">
        <v>562</v>
      </c>
      <c r="E90" s="12" t="str">
        <f>'Hazard &amp; Exposure'!N89</f>
        <v>x</v>
      </c>
      <c r="F90" s="12">
        <f>'Hazard &amp; Exposure'!O89</f>
        <v>3.9927243900034637</v>
      </c>
      <c r="G90" s="12">
        <f>'Hazard &amp; Exposure'!P89</f>
        <v>7.4363387431359476</v>
      </c>
      <c r="H90" s="12">
        <f>'Hazard &amp; Exposure'!Q89</f>
        <v>5.2083333333333339</v>
      </c>
      <c r="I90" s="12">
        <f>'Hazard &amp; Exposure'!R89</f>
        <v>3.9927243900034637</v>
      </c>
      <c r="J90" s="12" t="str">
        <f>'Hazard &amp; Exposure'!U89</f>
        <v>x</v>
      </c>
      <c r="K90" s="12">
        <f>'Hazard &amp; Exposure'!W89</f>
        <v>7.0793542861938477</v>
      </c>
      <c r="L90" s="13">
        <f>'Hazard &amp; Exposure'!X89</f>
        <v>7.0793542861938477</v>
      </c>
      <c r="M90" s="13">
        <f t="shared" si="18"/>
        <v>5.7539099533024762</v>
      </c>
      <c r="N90" s="13">
        <f>Vulnerability!F89</f>
        <v>5.0763672766804833</v>
      </c>
      <c r="O90" s="13">
        <f>Vulnerability!I89</f>
        <v>3.9400000000000004</v>
      </c>
      <c r="P90" s="13">
        <f>Vulnerability!P89</f>
        <v>0.27073146198438991</v>
      </c>
      <c r="Q90" s="13">
        <f t="shared" si="19"/>
        <v>3.590866503836339</v>
      </c>
      <c r="R90" s="13">
        <f>Vulnerability!V89</f>
        <v>0</v>
      </c>
      <c r="S90" s="13">
        <f>Vulnerability!AD89</f>
        <v>6.4243035820429286</v>
      </c>
      <c r="T90" s="13">
        <f>Vulnerability!AG89</f>
        <v>5.9977005928636133</v>
      </c>
      <c r="U90" s="13">
        <f>Vulnerability!AJ89</f>
        <v>3.1485125790698789</v>
      </c>
      <c r="V90" s="13">
        <f>Vulnerability!AM89</f>
        <v>0</v>
      </c>
      <c r="W90" s="13" t="str">
        <f>Vulnerability!AO89</f>
        <v>x</v>
      </c>
      <c r="X90" s="13">
        <f t="shared" si="20"/>
        <v>4.3253272523242563</v>
      </c>
      <c r="Y90" s="13">
        <f t="shared" si="21"/>
        <v>2.4279320601548853</v>
      </c>
      <c r="Z90" s="13">
        <f t="shared" si="22"/>
        <v>3.0302924377368088</v>
      </c>
      <c r="AA90" s="13">
        <f>'Lack of Coping Capacity'!G89</f>
        <v>6.2775222492094036</v>
      </c>
      <c r="AB90" s="13">
        <f>'Lack of Coping Capacity'!J89</f>
        <v>7.1593042850494388</v>
      </c>
      <c r="AC90" s="13">
        <f t="shared" si="23"/>
        <v>6.7184132671294208</v>
      </c>
      <c r="AD90" s="13">
        <f>'Lack of Coping Capacity'!P89</f>
        <v>5.458324668051433</v>
      </c>
      <c r="AE90" s="13">
        <f>'Lack of Coping Capacity'!S89</f>
        <v>6.13</v>
      </c>
      <c r="AF90" s="13">
        <f>'Lack of Coping Capacity'!X89</f>
        <v>8.0517002694805466</v>
      </c>
      <c r="AG90" s="13">
        <f t="shared" si="24"/>
        <v>6.5466749791773262</v>
      </c>
      <c r="AH90" s="164">
        <f t="shared" si="25"/>
        <v>6.6333673985101251</v>
      </c>
      <c r="AI90" s="166">
        <f t="shared" si="26"/>
        <v>4.8722236816542113</v>
      </c>
    </row>
    <row r="91" spans="1:35" x14ac:dyDescent="0.25">
      <c r="A91" s="157" t="s">
        <v>15</v>
      </c>
      <c r="B91" s="125" t="s">
        <v>433</v>
      </c>
      <c r="C91" s="125" t="s">
        <v>14</v>
      </c>
      <c r="D91" s="104" t="s">
        <v>563</v>
      </c>
      <c r="E91" s="12" t="str">
        <f>'Hazard &amp; Exposure'!N90</f>
        <v>x</v>
      </c>
      <c r="F91" s="12">
        <f>'Hazard &amp; Exposure'!O90</f>
        <v>3.657393119438797</v>
      </c>
      <c r="G91" s="12">
        <f>'Hazard &amp; Exposure'!P90</f>
        <v>7.0684637490793474</v>
      </c>
      <c r="H91" s="12">
        <f>'Hazard &amp; Exposure'!Q90</f>
        <v>5.2083333333333339</v>
      </c>
      <c r="I91" s="12">
        <f>'Hazard &amp; Exposure'!R90</f>
        <v>3.657393119438797</v>
      </c>
      <c r="J91" s="12">
        <f>'Hazard &amp; Exposure'!U90</f>
        <v>4</v>
      </c>
      <c r="K91" s="12">
        <f>'Hazard &amp; Exposure'!W90</f>
        <v>4.5793542861938477</v>
      </c>
      <c r="L91" s="13">
        <f>'Hazard &amp; Exposure'!X90</f>
        <v>4.3423738288879399</v>
      </c>
      <c r="M91" s="13">
        <f t="shared" si="18"/>
        <v>4.0081357583867323</v>
      </c>
      <c r="N91" s="13">
        <f>Vulnerability!F90</f>
        <v>3.8309974023469677</v>
      </c>
      <c r="O91" s="13">
        <f>Vulnerability!I90</f>
        <v>3.4225000000000003</v>
      </c>
      <c r="P91" s="13">
        <f>Vulnerability!P90</f>
        <v>0.27073427604056316</v>
      </c>
      <c r="Q91" s="13">
        <f t="shared" si="19"/>
        <v>2.8388072701836249</v>
      </c>
      <c r="R91" s="13">
        <f>Vulnerability!V90</f>
        <v>0</v>
      </c>
      <c r="S91" s="13">
        <f>Vulnerability!AD90</f>
        <v>6.4000954398041312</v>
      </c>
      <c r="T91" s="13">
        <f>Vulnerability!AG90</f>
        <v>4.9763999716442457</v>
      </c>
      <c r="U91" s="13">
        <f>Vulnerability!AJ90</f>
        <v>3.028646432207299</v>
      </c>
      <c r="V91" s="13">
        <f>Vulnerability!AM90</f>
        <v>0</v>
      </c>
      <c r="W91" s="13" t="str">
        <f>Vulnerability!AO90</f>
        <v>x</v>
      </c>
      <c r="X91" s="13">
        <f t="shared" si="20"/>
        <v>3.9735063879953647</v>
      </c>
      <c r="Y91" s="13">
        <f t="shared" si="21"/>
        <v>2.2056791089154557</v>
      </c>
      <c r="Z91" s="13">
        <f t="shared" si="22"/>
        <v>2.5280790503017334</v>
      </c>
      <c r="AA91" s="13">
        <f>'Lack of Coping Capacity'!G90</f>
        <v>6.2775222492094036</v>
      </c>
      <c r="AB91" s="13">
        <f>'Lack of Coping Capacity'!J90</f>
        <v>7.1593042850494388</v>
      </c>
      <c r="AC91" s="13">
        <f t="shared" si="23"/>
        <v>6.7184132671294208</v>
      </c>
      <c r="AD91" s="13">
        <f>'Lack of Coping Capacity'!P90</f>
        <v>5.4496543383811034</v>
      </c>
      <c r="AE91" s="13">
        <f>'Lack of Coping Capacity'!S90</f>
        <v>9.1422222222222231</v>
      </c>
      <c r="AF91" s="13">
        <f>'Lack of Coping Capacity'!X90</f>
        <v>8.2131408466455476</v>
      </c>
      <c r="AG91" s="13">
        <f t="shared" si="24"/>
        <v>7.6016724690829589</v>
      </c>
      <c r="AH91" s="164">
        <f t="shared" si="25"/>
        <v>7.1848019591946333</v>
      </c>
      <c r="AI91" s="166">
        <f t="shared" si="26"/>
        <v>4.175571821977166</v>
      </c>
    </row>
    <row r="92" spans="1:35" x14ac:dyDescent="0.25">
      <c r="A92" s="157" t="s">
        <v>15</v>
      </c>
      <c r="B92" s="125" t="s">
        <v>434</v>
      </c>
      <c r="C92" s="125" t="s">
        <v>14</v>
      </c>
      <c r="D92" s="104" t="s">
        <v>564</v>
      </c>
      <c r="E92" s="12" t="str">
        <f>'Hazard &amp; Exposure'!N91</f>
        <v>x</v>
      </c>
      <c r="F92" s="12">
        <f>'Hazard &amp; Exposure'!O91</f>
        <v>4.5876705659202344</v>
      </c>
      <c r="G92" s="12">
        <f>'Hazard &amp; Exposure'!P91</f>
        <v>6.2215829541477063</v>
      </c>
      <c r="H92" s="12">
        <f>'Hazard &amp; Exposure'!Q91</f>
        <v>6.25</v>
      </c>
      <c r="I92" s="12">
        <f>'Hazard &amp; Exposure'!R91</f>
        <v>4.5876705659202344</v>
      </c>
      <c r="J92" s="12" t="str">
        <f>'Hazard &amp; Exposure'!U91</f>
        <v>x</v>
      </c>
      <c r="K92" s="12">
        <f>'Hazard &amp; Exposure'!W91</f>
        <v>7.0793542861938477</v>
      </c>
      <c r="L92" s="13">
        <f>'Hazard &amp; Exposure'!X91</f>
        <v>7.0793542861938477</v>
      </c>
      <c r="M92" s="13">
        <f t="shared" si="18"/>
        <v>5.9826682733663716</v>
      </c>
      <c r="N92" s="13">
        <f>Vulnerability!F91</f>
        <v>4.5449166438739104</v>
      </c>
      <c r="O92" s="13">
        <f>Vulnerability!I91</f>
        <v>3.3899999999999997</v>
      </c>
      <c r="P92" s="13">
        <f>Vulnerability!P91</f>
        <v>0.27071826347746492</v>
      </c>
      <c r="Q92" s="13">
        <f t="shared" si="19"/>
        <v>3.187637887806321</v>
      </c>
      <c r="R92" s="13">
        <f>Vulnerability!V91</f>
        <v>0</v>
      </c>
      <c r="S92" s="13">
        <f>Vulnerability!AD91</f>
        <v>7.368142030627399</v>
      </c>
      <c r="T92" s="13">
        <f>Vulnerability!AG91</f>
        <v>4.1358695273620896</v>
      </c>
      <c r="U92" s="13">
        <f>Vulnerability!AJ91</f>
        <v>3.8198952437474323</v>
      </c>
      <c r="V92" s="13">
        <f>Vulnerability!AM91</f>
        <v>0</v>
      </c>
      <c r="W92" s="13" t="str">
        <f>Vulnerability!AO91</f>
        <v>x</v>
      </c>
      <c r="X92" s="13">
        <f t="shared" si="20"/>
        <v>4.3294944822715173</v>
      </c>
      <c r="Y92" s="13">
        <f t="shared" si="21"/>
        <v>2.4305986909831687</v>
      </c>
      <c r="Z92" s="13">
        <f t="shared" si="22"/>
        <v>2.8177518565358932</v>
      </c>
      <c r="AA92" s="13">
        <f>'Lack of Coping Capacity'!G91</f>
        <v>6.2775222492094036</v>
      </c>
      <c r="AB92" s="13">
        <f>'Lack of Coping Capacity'!J91</f>
        <v>7.1593042850494388</v>
      </c>
      <c r="AC92" s="13">
        <f t="shared" si="23"/>
        <v>6.7184132671294208</v>
      </c>
      <c r="AD92" s="13">
        <f>'Lack of Coping Capacity'!P91</f>
        <v>5.294365876842642</v>
      </c>
      <c r="AE92" s="13">
        <f>'Lack of Coping Capacity'!S91</f>
        <v>6.5133333333333336</v>
      </c>
      <c r="AF92" s="13">
        <f>'Lack of Coping Capacity'!X91</f>
        <v>8.2145354514771487</v>
      </c>
      <c r="AG92" s="13">
        <f t="shared" si="24"/>
        <v>6.6740782205510412</v>
      </c>
      <c r="AH92" s="164">
        <f t="shared" si="25"/>
        <v>6.6963013969740377</v>
      </c>
      <c r="AI92" s="166">
        <f t="shared" si="26"/>
        <v>4.8329342492498073</v>
      </c>
    </row>
    <row r="93" spans="1:35" x14ac:dyDescent="0.25">
      <c r="A93" s="157" t="s">
        <v>15</v>
      </c>
      <c r="B93" s="125" t="s">
        <v>435</v>
      </c>
      <c r="C93" s="125" t="s">
        <v>14</v>
      </c>
      <c r="D93" s="104" t="s">
        <v>565</v>
      </c>
      <c r="E93" s="12" t="str">
        <f>'Hazard &amp; Exposure'!N92</f>
        <v>x</v>
      </c>
      <c r="F93" s="12">
        <f>'Hazard &amp; Exposure'!O92</f>
        <v>2.9045166272317795</v>
      </c>
      <c r="G93" s="12">
        <f>'Hazard &amp; Exposure'!P92</f>
        <v>2.2859001936209982</v>
      </c>
      <c r="H93" s="12">
        <f>'Hazard &amp; Exposure'!Q92</f>
        <v>3.125</v>
      </c>
      <c r="I93" s="12">
        <f>'Hazard &amp; Exposure'!R92</f>
        <v>2.9045166272317795</v>
      </c>
      <c r="J93" s="12" t="str">
        <f>'Hazard &amp; Exposure'!U92</f>
        <v>x</v>
      </c>
      <c r="K93" s="12">
        <f>'Hazard &amp; Exposure'!W92</f>
        <v>4.5793542861938477</v>
      </c>
      <c r="L93" s="13">
        <f>'Hazard &amp; Exposure'!X92</f>
        <v>4.5793542861938477</v>
      </c>
      <c r="M93" s="13">
        <f t="shared" si="18"/>
        <v>3.7896713941287197</v>
      </c>
      <c r="N93" s="13">
        <f>Vulnerability!F92</f>
        <v>5.2287377647368061</v>
      </c>
      <c r="O93" s="13">
        <f>Vulnerability!I92</f>
        <v>3.5574999999999992</v>
      </c>
      <c r="P93" s="13">
        <f>Vulnerability!P92</f>
        <v>0.2707397082408865</v>
      </c>
      <c r="Q93" s="13">
        <f t="shared" si="19"/>
        <v>3.5714288094286246</v>
      </c>
      <c r="R93" s="13">
        <f>Vulnerability!V92</f>
        <v>0</v>
      </c>
      <c r="S93" s="13">
        <f>Vulnerability!AD92</f>
        <v>6.5111827605563288</v>
      </c>
      <c r="T93" s="13">
        <f>Vulnerability!AG92</f>
        <v>6.2241852066534777</v>
      </c>
      <c r="U93" s="13">
        <f>Vulnerability!AJ92</f>
        <v>3.1005749750160412</v>
      </c>
      <c r="V93" s="13">
        <f>Vulnerability!AM92</f>
        <v>0.15159802510220821</v>
      </c>
      <c r="W93" s="13" t="str">
        <f>Vulnerability!AO92</f>
        <v>x</v>
      </c>
      <c r="X93" s="13">
        <f t="shared" si="20"/>
        <v>4.4459612876371493</v>
      </c>
      <c r="Y93" s="13">
        <f t="shared" si="21"/>
        <v>2.5054606266432571</v>
      </c>
      <c r="Z93" s="13">
        <f t="shared" si="22"/>
        <v>3.0560586189042738</v>
      </c>
      <c r="AA93" s="13">
        <f>'Lack of Coping Capacity'!G92</f>
        <v>6.2775222492094036</v>
      </c>
      <c r="AB93" s="13">
        <f>'Lack of Coping Capacity'!J92</f>
        <v>7.1593042850494388</v>
      </c>
      <c r="AC93" s="13">
        <f t="shared" si="23"/>
        <v>6.7184132671294208</v>
      </c>
      <c r="AD93" s="13">
        <f>'Lack of Coping Capacity'!P92</f>
        <v>5.5940609317876975</v>
      </c>
      <c r="AE93" s="13">
        <f>'Lack of Coping Capacity'!S92</f>
        <v>7.1211111111111105</v>
      </c>
      <c r="AF93" s="13">
        <f>'Lack of Coping Capacity'!X92</f>
        <v>8.2552595408578231</v>
      </c>
      <c r="AG93" s="13">
        <f t="shared" si="24"/>
        <v>6.9901438612522098</v>
      </c>
      <c r="AH93" s="164">
        <f t="shared" si="25"/>
        <v>6.8564473225639642</v>
      </c>
      <c r="AI93" s="166">
        <f t="shared" si="26"/>
        <v>4.2982083069861403</v>
      </c>
    </row>
    <row r="94" spans="1:35" x14ac:dyDescent="0.25">
      <c r="A94" s="157" t="s">
        <v>15</v>
      </c>
      <c r="B94" s="125" t="s">
        <v>436</v>
      </c>
      <c r="C94" s="125" t="s">
        <v>14</v>
      </c>
      <c r="D94" s="104" t="s">
        <v>566</v>
      </c>
      <c r="E94" s="12" t="str">
        <f>'Hazard &amp; Exposure'!N93</f>
        <v>x</v>
      </c>
      <c r="F94" s="12">
        <f>'Hazard &amp; Exposure'!O93</f>
        <v>2.761697340378888</v>
      </c>
      <c r="G94" s="12">
        <f>'Hazard &amp; Exposure'!P93</f>
        <v>7.2893288062437689</v>
      </c>
      <c r="H94" s="12">
        <f>'Hazard &amp; Exposure'!Q93</f>
        <v>4.1666666666666661</v>
      </c>
      <c r="I94" s="12">
        <f>'Hazard &amp; Exposure'!R93</f>
        <v>2.761697340378888</v>
      </c>
      <c r="J94" s="12">
        <f>'Hazard &amp; Exposure'!U93</f>
        <v>7</v>
      </c>
      <c r="K94" s="12">
        <f>'Hazard &amp; Exposure'!W93</f>
        <v>7.0793542861938477</v>
      </c>
      <c r="L94" s="13">
        <f>'Hazard &amp; Exposure'!X93</f>
        <v>6.9823738288879404</v>
      </c>
      <c r="M94" s="13">
        <f t="shared" si="18"/>
        <v>5.2397794120900398</v>
      </c>
      <c r="N94" s="13">
        <f>Vulnerability!F93</f>
        <v>7.0372664628183523</v>
      </c>
      <c r="O94" s="13">
        <f>Vulnerability!I93</f>
        <v>3.7375000000000007</v>
      </c>
      <c r="P94" s="13">
        <f>Vulnerability!P93</f>
        <v>0.27076235861970704</v>
      </c>
      <c r="Q94" s="13">
        <f t="shared" si="19"/>
        <v>4.5206988210641033</v>
      </c>
      <c r="R94" s="13">
        <f>Vulnerability!V93</f>
        <v>0</v>
      </c>
      <c r="S94" s="13">
        <f>Vulnerability!AD93</f>
        <v>8.1392505810448981</v>
      </c>
      <c r="T94" s="13">
        <f>Vulnerability!AG93</f>
        <v>6.8225478373233903</v>
      </c>
      <c r="U94" s="13">
        <f>Vulnerability!AJ93</f>
        <v>2.5592876232153836</v>
      </c>
      <c r="V94" s="13">
        <f>Vulnerability!AM93</f>
        <v>6.1844277867193522</v>
      </c>
      <c r="W94" s="13" t="str">
        <f>Vulnerability!AO93</f>
        <v>x</v>
      </c>
      <c r="X94" s="13">
        <f t="shared" si="20"/>
        <v>6.2973070879503688</v>
      </c>
      <c r="Y94" s="13">
        <f t="shared" si="21"/>
        <v>3.7976501405136265</v>
      </c>
      <c r="Z94" s="13">
        <f t="shared" si="22"/>
        <v>4.1685810922055548</v>
      </c>
      <c r="AA94" s="13">
        <f>'Lack of Coping Capacity'!G93</f>
        <v>6.2775222492094036</v>
      </c>
      <c r="AB94" s="13">
        <f>'Lack of Coping Capacity'!J93</f>
        <v>7.1593042850494388</v>
      </c>
      <c r="AC94" s="13">
        <f t="shared" si="23"/>
        <v>6.7184132671294208</v>
      </c>
      <c r="AD94" s="13">
        <f>'Lack of Coping Capacity'!P93</f>
        <v>6.3301460966228618</v>
      </c>
      <c r="AE94" s="13">
        <f>'Lack of Coping Capacity'!S93</f>
        <v>9.06111111111111</v>
      </c>
      <c r="AF94" s="13">
        <f>'Lack of Coping Capacity'!X93</f>
        <v>8.392173230654068</v>
      </c>
      <c r="AG94" s="13">
        <f t="shared" si="24"/>
        <v>7.927810146129346</v>
      </c>
      <c r="AH94" s="164">
        <f t="shared" si="25"/>
        <v>7.3716887913376103</v>
      </c>
      <c r="AI94" s="166">
        <f t="shared" si="26"/>
        <v>5.440298762345912</v>
      </c>
    </row>
    <row r="95" spans="1:35" x14ac:dyDescent="0.25">
      <c r="A95" s="157" t="s">
        <v>15</v>
      </c>
      <c r="B95" s="125" t="s">
        <v>437</v>
      </c>
      <c r="C95" s="125" t="s">
        <v>14</v>
      </c>
      <c r="D95" s="104" t="s">
        <v>567</v>
      </c>
      <c r="E95" s="12" t="str">
        <f>'Hazard &amp; Exposure'!N94</f>
        <v>x</v>
      </c>
      <c r="F95" s="12">
        <f>'Hazard &amp; Exposure'!O94</f>
        <v>4.4439874120250993</v>
      </c>
      <c r="G95" s="12">
        <f>'Hazard &amp; Exposure'!P94</f>
        <v>6.2578441928480162</v>
      </c>
      <c r="H95" s="12">
        <f>'Hazard &amp; Exposure'!Q94</f>
        <v>0</v>
      </c>
      <c r="I95" s="12">
        <f>'Hazard &amp; Exposure'!R94</f>
        <v>4.4439874120250993</v>
      </c>
      <c r="J95" s="12">
        <f>'Hazard &amp; Exposure'!U94</f>
        <v>6</v>
      </c>
      <c r="K95" s="12">
        <f>'Hazard &amp; Exposure'!W94</f>
        <v>7.0793542861938477</v>
      </c>
      <c r="L95" s="13">
        <f>'Hazard &amp; Exposure'!X94</f>
        <v>6.6523738288879404</v>
      </c>
      <c r="M95" s="13">
        <f t="shared" si="18"/>
        <v>5.658868177940537</v>
      </c>
      <c r="N95" s="13">
        <f>Vulnerability!F94</f>
        <v>3.0506650070786927</v>
      </c>
      <c r="O95" s="13">
        <f>Vulnerability!I94</f>
        <v>5.2849999999999993</v>
      </c>
      <c r="P95" s="13">
        <f>Vulnerability!P94</f>
        <v>0.27072682191834829</v>
      </c>
      <c r="Q95" s="13">
        <f t="shared" si="19"/>
        <v>2.914264209018933</v>
      </c>
      <c r="R95" s="13">
        <f>Vulnerability!V94</f>
        <v>0</v>
      </c>
      <c r="S95" s="13">
        <f>Vulnerability!AD94</f>
        <v>6.292993628905128</v>
      </c>
      <c r="T95" s="13">
        <f>Vulnerability!AG94</f>
        <v>5.0862904676354663</v>
      </c>
      <c r="U95" s="13">
        <f>Vulnerability!AJ94</f>
        <v>2.8058656072902863</v>
      </c>
      <c r="V95" s="13">
        <f>Vulnerability!AM94</f>
        <v>0</v>
      </c>
      <c r="W95" s="13" t="str">
        <f>Vulnerability!AO94</f>
        <v>x</v>
      </c>
      <c r="X95" s="13">
        <f t="shared" si="20"/>
        <v>3.9169051272466531</v>
      </c>
      <c r="Y95" s="13">
        <f t="shared" si="21"/>
        <v>2.170438762627557</v>
      </c>
      <c r="Z95" s="13">
        <f t="shared" si="22"/>
        <v>2.5504264163983921</v>
      </c>
      <c r="AA95" s="13">
        <f>'Lack of Coping Capacity'!G94</f>
        <v>6.2775222492094036</v>
      </c>
      <c r="AB95" s="13">
        <f>'Lack of Coping Capacity'!J94</f>
        <v>7.1593042850494388</v>
      </c>
      <c r="AC95" s="13">
        <f t="shared" si="23"/>
        <v>6.7184132671294208</v>
      </c>
      <c r="AD95" s="13">
        <f>'Lack of Coping Capacity'!P94</f>
        <v>5.3927614812382467</v>
      </c>
      <c r="AE95" s="13">
        <f>'Lack of Coping Capacity'!S94</f>
        <v>5.0822222222222218</v>
      </c>
      <c r="AF95" s="13">
        <f>'Lack of Coping Capacity'!X94</f>
        <v>8.4553860973876791</v>
      </c>
      <c r="AG95" s="13">
        <f t="shared" si="24"/>
        <v>6.3101232669493825</v>
      </c>
      <c r="AH95" s="164">
        <f t="shared" si="25"/>
        <v>6.5188035264613706</v>
      </c>
      <c r="AI95" s="166">
        <f t="shared" si="26"/>
        <v>4.5481706959904225</v>
      </c>
    </row>
    <row r="96" spans="1:35" x14ac:dyDescent="0.25">
      <c r="A96" s="157" t="s">
        <v>15</v>
      </c>
      <c r="B96" s="125" t="s">
        <v>438</v>
      </c>
      <c r="C96" s="125" t="s">
        <v>14</v>
      </c>
      <c r="D96" s="104" t="s">
        <v>568</v>
      </c>
      <c r="E96" s="12" t="str">
        <f>'Hazard &amp; Exposure'!N95</f>
        <v>x</v>
      </c>
      <c r="F96" s="12">
        <f>'Hazard &amp; Exposure'!O95</f>
        <v>7.0693922679736705</v>
      </c>
      <c r="G96" s="12">
        <f>'Hazard &amp; Exposure'!P95</f>
        <v>3.6370804926642712</v>
      </c>
      <c r="H96" s="12">
        <f>'Hazard &amp; Exposure'!Q95</f>
        <v>6.25</v>
      </c>
      <c r="I96" s="12">
        <f>'Hazard &amp; Exposure'!R95</f>
        <v>7.0693922679736705</v>
      </c>
      <c r="J96" s="12" t="str">
        <f>'Hazard &amp; Exposure'!U95</f>
        <v>x</v>
      </c>
      <c r="K96" s="12">
        <f>'Hazard &amp; Exposure'!W95</f>
        <v>7.0793542861938477</v>
      </c>
      <c r="L96" s="13">
        <f>'Hazard &amp; Exposure'!X95</f>
        <v>7.0793542861938477</v>
      </c>
      <c r="M96" s="13">
        <f t="shared" si="18"/>
        <v>7.0743763501668058</v>
      </c>
      <c r="N96" s="13">
        <f>Vulnerability!F95</f>
        <v>8.9979766780937034</v>
      </c>
      <c r="O96" s="13">
        <f>Vulnerability!I95</f>
        <v>2.625</v>
      </c>
      <c r="P96" s="13">
        <f>Vulnerability!P95</f>
        <v>0.27081512749602271</v>
      </c>
      <c r="Q96" s="13">
        <f t="shared" si="19"/>
        <v>5.2229421209208571</v>
      </c>
      <c r="R96" s="13">
        <f>Vulnerability!V95</f>
        <v>0</v>
      </c>
      <c r="S96" s="13">
        <f>Vulnerability!AD95</f>
        <v>5.673410536433158</v>
      </c>
      <c r="T96" s="13">
        <f>Vulnerability!AG95</f>
        <v>8.9526462320686662</v>
      </c>
      <c r="U96" s="13">
        <f>Vulnerability!AJ95</f>
        <v>5.6907449380192556</v>
      </c>
      <c r="V96" s="13">
        <f>Vulnerability!AM95</f>
        <v>0</v>
      </c>
      <c r="W96" s="13" t="str">
        <f>Vulnerability!AO95</f>
        <v>x</v>
      </c>
      <c r="X96" s="13">
        <f t="shared" si="20"/>
        <v>5.9548298577737775</v>
      </c>
      <c r="Y96" s="13">
        <f t="shared" si="21"/>
        <v>3.5419622867075122</v>
      </c>
      <c r="Z96" s="13">
        <f t="shared" si="22"/>
        <v>4.4351521994649143</v>
      </c>
      <c r="AA96" s="13">
        <f>'Lack of Coping Capacity'!G95</f>
        <v>6.2775222492094036</v>
      </c>
      <c r="AB96" s="13">
        <f>'Lack of Coping Capacity'!J95</f>
        <v>7.1593042850494388</v>
      </c>
      <c r="AC96" s="13">
        <f t="shared" si="23"/>
        <v>6.7184132671294208</v>
      </c>
      <c r="AD96" s="13">
        <f>'Lack of Coping Capacity'!P95</f>
        <v>5.6841158768426414</v>
      </c>
      <c r="AE96" s="13">
        <f>'Lack of Coping Capacity'!S95</f>
        <v>8.2944444444444443</v>
      </c>
      <c r="AF96" s="13">
        <f>'Lack of Coping Capacity'!X95</f>
        <v>8.1060822372754959</v>
      </c>
      <c r="AG96" s="13">
        <f t="shared" si="24"/>
        <v>7.3615475195208608</v>
      </c>
      <c r="AH96" s="164">
        <f t="shared" si="25"/>
        <v>7.0527001037523522</v>
      </c>
      <c r="AI96" s="166">
        <f t="shared" si="26"/>
        <v>6.0485420148878282</v>
      </c>
    </row>
    <row r="97" spans="1:35" x14ac:dyDescent="0.25">
      <c r="A97" s="157" t="s">
        <v>15</v>
      </c>
      <c r="B97" s="125" t="s">
        <v>439</v>
      </c>
      <c r="C97" s="125" t="s">
        <v>14</v>
      </c>
      <c r="D97" s="104" t="s">
        <v>569</v>
      </c>
      <c r="E97" s="12" t="str">
        <f>'Hazard &amp; Exposure'!N96</f>
        <v>x</v>
      </c>
      <c r="F97" s="12">
        <f>'Hazard &amp; Exposure'!O96</f>
        <v>3.1638942379153145</v>
      </c>
      <c r="G97" s="12">
        <f>'Hazard &amp; Exposure'!P96</f>
        <v>6.6241931274039967</v>
      </c>
      <c r="H97" s="12">
        <f>'Hazard &amp; Exposure'!Q96</f>
        <v>6.25</v>
      </c>
      <c r="I97" s="12">
        <f>'Hazard &amp; Exposure'!R96</f>
        <v>3.1638942379153145</v>
      </c>
      <c r="J97" s="12" t="str">
        <f>'Hazard &amp; Exposure'!U96</f>
        <v>x</v>
      </c>
      <c r="K97" s="12">
        <f>'Hazard &amp; Exposure'!W96</f>
        <v>8.5793542861938477</v>
      </c>
      <c r="L97" s="13">
        <f>'Hazard &amp; Exposure'!X96</f>
        <v>8.5793542861938477</v>
      </c>
      <c r="M97" s="13">
        <f t="shared" si="18"/>
        <v>6.6255319335899854</v>
      </c>
      <c r="N97" s="13">
        <f>Vulnerability!F96</f>
        <v>8.9217126932577582</v>
      </c>
      <c r="O97" s="13">
        <f>Vulnerability!I96</f>
        <v>6.8524999999999991</v>
      </c>
      <c r="P97" s="13">
        <f>Vulnerability!P96</f>
        <v>0.27079593197694746</v>
      </c>
      <c r="Q97" s="13">
        <f t="shared" si="19"/>
        <v>6.241680329623116</v>
      </c>
      <c r="R97" s="13">
        <f>Vulnerability!V96</f>
        <v>6.1300056978266042</v>
      </c>
      <c r="S97" s="13">
        <f>Vulnerability!AD96</f>
        <v>8.0548634332283555</v>
      </c>
      <c r="T97" s="13">
        <f>Vulnerability!AG96</f>
        <v>6.3537644337796504</v>
      </c>
      <c r="U97" s="13">
        <f>Vulnerability!AJ96</f>
        <v>5.0571174207626335</v>
      </c>
      <c r="V97" s="13">
        <f>Vulnerability!AM96</f>
        <v>6.1844277867193522</v>
      </c>
      <c r="W97" s="13" t="str">
        <f>Vulnerability!AO96</f>
        <v>x</v>
      </c>
      <c r="X97" s="13">
        <f t="shared" si="20"/>
        <v>6.5477221271681234</v>
      </c>
      <c r="Y97" s="13">
        <f t="shared" si="21"/>
        <v>6.3434364608396301</v>
      </c>
      <c r="Z97" s="13">
        <f t="shared" si="22"/>
        <v>6.2928270080146609</v>
      </c>
      <c r="AA97" s="13">
        <f>'Lack of Coping Capacity'!G96</f>
        <v>6.2775222492094036</v>
      </c>
      <c r="AB97" s="13">
        <f>'Lack of Coping Capacity'!J96</f>
        <v>7.1593042850494388</v>
      </c>
      <c r="AC97" s="13">
        <f t="shared" si="23"/>
        <v>6.7184132671294208</v>
      </c>
      <c r="AD97" s="13">
        <f>'Lack of Coping Capacity'!P96</f>
        <v>6.4156323603591252</v>
      </c>
      <c r="AE97" s="13">
        <f>'Lack of Coping Capacity'!S96</f>
        <v>9.844444444444445</v>
      </c>
      <c r="AF97" s="13">
        <f>'Lack of Coping Capacity'!X96</f>
        <v>8.777132136494755</v>
      </c>
      <c r="AG97" s="13">
        <f t="shared" si="24"/>
        <v>8.3457363137661087</v>
      </c>
      <c r="AH97" s="164">
        <f t="shared" si="25"/>
        <v>7.625791052623125</v>
      </c>
      <c r="AI97" s="166">
        <f t="shared" si="26"/>
        <v>6.8252277622289403</v>
      </c>
    </row>
    <row r="98" spans="1:35" x14ac:dyDescent="0.25">
      <c r="A98" s="157" t="s">
        <v>15</v>
      </c>
      <c r="B98" s="125" t="s">
        <v>440</v>
      </c>
      <c r="C98" s="125" t="s">
        <v>14</v>
      </c>
      <c r="D98" s="104" t="s">
        <v>570</v>
      </c>
      <c r="E98" s="12" t="str">
        <f>'Hazard &amp; Exposure'!N97</f>
        <v>x</v>
      </c>
      <c r="F98" s="12">
        <f>'Hazard &amp; Exposure'!O97</f>
        <v>6.0701995606328376</v>
      </c>
      <c r="G98" s="12">
        <f>'Hazard &amp; Exposure'!P97</f>
        <v>6.2953591774022835</v>
      </c>
      <c r="H98" s="12">
        <f>'Hazard &amp; Exposure'!Q97</f>
        <v>3.125</v>
      </c>
      <c r="I98" s="12">
        <f>'Hazard &amp; Exposure'!R97</f>
        <v>6.0701995606328376</v>
      </c>
      <c r="J98" s="12" t="str">
        <f>'Hazard &amp; Exposure'!U97</f>
        <v>x</v>
      </c>
      <c r="K98" s="12">
        <f>'Hazard &amp; Exposure'!W97</f>
        <v>9.5793542861938477</v>
      </c>
      <c r="L98" s="13">
        <f>'Hazard &amp; Exposure'!X97</f>
        <v>9.5793542861938477</v>
      </c>
      <c r="M98" s="13">
        <f t="shared" si="18"/>
        <v>8.332361271480103</v>
      </c>
      <c r="N98" s="13">
        <f>Vulnerability!F97</f>
        <v>10</v>
      </c>
      <c r="O98" s="13">
        <f>Vulnerability!I97</f>
        <v>6.8250000000000002</v>
      </c>
      <c r="P98" s="13">
        <f>Vulnerability!P97</f>
        <v>0.27083183704052338</v>
      </c>
      <c r="Q98" s="13">
        <f t="shared" si="19"/>
        <v>6.7739579592601302</v>
      </c>
      <c r="R98" s="13">
        <f>Vulnerability!V97</f>
        <v>7.5874830525375874</v>
      </c>
      <c r="S98" s="13">
        <f>Vulnerability!AD97</f>
        <v>6.709090909090909</v>
      </c>
      <c r="T98" s="13">
        <f>Vulnerability!AG97</f>
        <v>9.5677583860979869</v>
      </c>
      <c r="U98" s="13">
        <f>Vulnerability!AJ97</f>
        <v>8.7165668602655266</v>
      </c>
      <c r="V98" s="13">
        <f>Vulnerability!AM97</f>
        <v>0</v>
      </c>
      <c r="W98" s="13" t="str">
        <f>Vulnerability!AO97</f>
        <v>x</v>
      </c>
      <c r="X98" s="13">
        <f t="shared" si="20"/>
        <v>7.4444194106563959</v>
      </c>
      <c r="Y98" s="13">
        <f t="shared" si="21"/>
        <v>7.5166629256644359</v>
      </c>
      <c r="Z98" s="13">
        <f t="shared" si="22"/>
        <v>7.1627352074419726</v>
      </c>
      <c r="AA98" s="13">
        <f>'Lack of Coping Capacity'!G97</f>
        <v>6.2775222492094036</v>
      </c>
      <c r="AB98" s="13">
        <f>'Lack of Coping Capacity'!J97</f>
        <v>7.1593042850494388</v>
      </c>
      <c r="AC98" s="13">
        <f t="shared" si="23"/>
        <v>6.7184132671294208</v>
      </c>
      <c r="AD98" s="13">
        <f>'Lack of Coping Capacity'!P97</f>
        <v>6.2304537889305545</v>
      </c>
      <c r="AE98" s="13">
        <f>'Lack of Coping Capacity'!S97</f>
        <v>8.2011111111111106</v>
      </c>
      <c r="AF98" s="13">
        <f>'Lack of Coping Capacity'!X97</f>
        <v>8.2805799275089704</v>
      </c>
      <c r="AG98" s="13">
        <f t="shared" si="24"/>
        <v>7.5707149425168785</v>
      </c>
      <c r="AH98" s="164">
        <f t="shared" si="25"/>
        <v>7.1675225655570838</v>
      </c>
      <c r="AI98" s="166">
        <f t="shared" si="26"/>
        <v>7.5348050295305269</v>
      </c>
    </row>
    <row r="99" spans="1:35" ht="15.75" thickBot="1" x14ac:dyDescent="0.3">
      <c r="A99" s="158" t="s">
        <v>15</v>
      </c>
      <c r="B99" s="159" t="s">
        <v>441</v>
      </c>
      <c r="C99" s="159" t="s">
        <v>14</v>
      </c>
      <c r="D99" s="160" t="s">
        <v>571</v>
      </c>
      <c r="E99" s="161" t="str">
        <f>'Hazard &amp; Exposure'!N98</f>
        <v>x</v>
      </c>
      <c r="F99" s="161">
        <f>'Hazard &amp; Exposure'!O98</f>
        <v>5.2508802294835899</v>
      </c>
      <c r="G99" s="161">
        <f>'Hazard &amp; Exposure'!P98</f>
        <v>6.6879719058090341</v>
      </c>
      <c r="H99" s="161">
        <f>'Hazard &amp; Exposure'!Q98</f>
        <v>5.2083333333333339</v>
      </c>
      <c r="I99" s="161">
        <f>'Hazard &amp; Exposure'!R98</f>
        <v>5.2508802294835899</v>
      </c>
      <c r="J99" s="161" t="str">
        <f>'Hazard &amp; Exposure'!U98</f>
        <v>x</v>
      </c>
      <c r="K99" s="161">
        <f>'Hazard &amp; Exposure'!W98</f>
        <v>8.5793542861938477</v>
      </c>
      <c r="L99" s="162">
        <f>'Hazard &amp; Exposure'!X98</f>
        <v>8.5793542861938477</v>
      </c>
      <c r="M99" s="162">
        <f t="shared" si="18"/>
        <v>7.2592700538825827</v>
      </c>
      <c r="N99" s="162">
        <f>Vulnerability!F98</f>
        <v>9.071502872335472</v>
      </c>
      <c r="O99" s="162">
        <f>Vulnerability!I98</f>
        <v>2.2424999999999997</v>
      </c>
      <c r="P99" s="162">
        <f>Vulnerability!P98</f>
        <v>0.27082605487113415</v>
      </c>
      <c r="Q99" s="162">
        <f t="shared" si="19"/>
        <v>5.1640829498855192</v>
      </c>
      <c r="R99" s="162">
        <f>Vulnerability!V98</f>
        <v>0</v>
      </c>
      <c r="S99" s="162">
        <f>Vulnerability!AD98</f>
        <v>7.3760879123750076</v>
      </c>
      <c r="T99" s="162">
        <f>Vulnerability!AG98</f>
        <v>8.5425769974010706</v>
      </c>
      <c r="U99" s="162">
        <f>Vulnerability!AJ98</f>
        <v>5.8827297998727914</v>
      </c>
      <c r="V99" s="162">
        <f>Vulnerability!AM98</f>
        <v>0.3092084762258196</v>
      </c>
      <c r="W99" s="162" t="str">
        <f>Vulnerability!AO98</f>
        <v>x</v>
      </c>
      <c r="X99" s="162">
        <f t="shared" si="20"/>
        <v>6.2865086012221196</v>
      </c>
      <c r="Y99" s="162">
        <f t="shared" si="21"/>
        <v>3.7894518350779705</v>
      </c>
      <c r="Z99" s="162">
        <f t="shared" si="22"/>
        <v>4.5124662576985815</v>
      </c>
      <c r="AA99" s="162">
        <f>'Lack of Coping Capacity'!G98</f>
        <v>6.2775222492094036</v>
      </c>
      <c r="AB99" s="162">
        <f>'Lack of Coping Capacity'!J98</f>
        <v>7.1593042850494388</v>
      </c>
      <c r="AC99" s="162">
        <f t="shared" si="23"/>
        <v>6.7184132671294208</v>
      </c>
      <c r="AD99" s="162">
        <f>'Lack of Coping Capacity'!P98</f>
        <v>6.3422120306887964</v>
      </c>
      <c r="AE99" s="162">
        <f>'Lack of Coping Capacity'!S98</f>
        <v>9.0166666666666657</v>
      </c>
      <c r="AF99" s="162">
        <f>'Lack of Coping Capacity'!X98</f>
        <v>7.4138064690405958</v>
      </c>
      <c r="AG99" s="162">
        <f t="shared" si="24"/>
        <v>7.5908950554653529</v>
      </c>
      <c r="AH99" s="165">
        <f t="shared" si="25"/>
        <v>7.1787777735130822</v>
      </c>
      <c r="AI99" s="168">
        <f t="shared" si="26"/>
        <v>6.1723774599737879</v>
      </c>
    </row>
    <row r="100" spans="1:35" x14ac:dyDescent="0.25">
      <c r="A100" s="152" t="s">
        <v>17</v>
      </c>
      <c r="B100" s="153" t="s">
        <v>443</v>
      </c>
      <c r="C100" s="153" t="s">
        <v>16</v>
      </c>
      <c r="D100" s="154" t="s">
        <v>573</v>
      </c>
      <c r="E100" s="155">
        <f>'Hazard &amp; Exposure'!N100</f>
        <v>3.0625</v>
      </c>
      <c r="F100" s="155">
        <f>'Hazard &amp; Exposure'!O100</f>
        <v>0</v>
      </c>
      <c r="G100" s="155">
        <f>'Hazard &amp; Exposure'!P100</f>
        <v>0.33795505604367726</v>
      </c>
      <c r="H100" s="155">
        <f>'Hazard &amp; Exposure'!Q100</f>
        <v>0</v>
      </c>
      <c r="I100" s="155">
        <f>'Hazard &amp; Exposure'!R100</f>
        <v>0.93938356348335961</v>
      </c>
      <c r="J100" s="155" t="str">
        <f>'Hazard &amp; Exposure'!U100</f>
        <v>x</v>
      </c>
      <c r="K100" s="155">
        <f>'Hazard &amp; Exposure'!W100</f>
        <v>2.5863558202981949</v>
      </c>
      <c r="L100" s="156">
        <f>'Hazard &amp; Exposure'!X100</f>
        <v>2.5863558202981949</v>
      </c>
      <c r="M100" s="156">
        <f t="shared" ref="M100:M131" si="27">(10-GEOMEAN(((10-I100)/10*9+1),((10-L100)/10*9+1)))/9*10</f>
        <v>1.7992107557407224</v>
      </c>
      <c r="N100" s="156">
        <f>Vulnerability!F100</f>
        <v>5.5302661070669847</v>
      </c>
      <c r="O100" s="156">
        <f>Vulnerability!I100</f>
        <v>7.1706396346301471</v>
      </c>
      <c r="P100" s="156">
        <f>Vulnerability!P100</f>
        <v>2.7501813560515571</v>
      </c>
      <c r="Q100" s="156">
        <f t="shared" ref="Q100:Q131" si="28">AVERAGE(N100,N100,O100,P100)</f>
        <v>5.2453383012039181</v>
      </c>
      <c r="R100" s="156">
        <f>Vulnerability!V100</f>
        <v>0</v>
      </c>
      <c r="S100" s="156">
        <f>Vulnerability!AD100</f>
        <v>3.6186137671196659</v>
      </c>
      <c r="T100" s="156">
        <f>Vulnerability!AG100</f>
        <v>3.3478659161095159</v>
      </c>
      <c r="U100" s="156">
        <f>Vulnerability!AJ100</f>
        <v>3.8794226587213649</v>
      </c>
      <c r="V100" s="156">
        <f>Vulnerability!AM100</f>
        <v>1.5033207651100646</v>
      </c>
      <c r="W100" s="156">
        <f>Vulnerability!AO100</f>
        <v>4.2105263157894735</v>
      </c>
      <c r="X100" s="156">
        <f t="shared" ref="X100:X131" si="29">IF(W100="x",(10-GEOMEAN(((10-S100)/10*9+1),((10-T100)/10*9+1),((10-U100)/10*9+1),((10-V100)/10*9+1)))/9*10,(10-GEOMEAN(((10-S100)/10*9+1),((10-T100)/10*9+1),((10-V100)/10*9+1),((10-W100)/10*9+1),((10-U100)/10*9+1)))/9*10)</f>
        <v>3.364998529758231</v>
      </c>
      <c r="Y100" s="156">
        <f t="shared" ref="Y100:Y131" si="30">(10-GEOMEAN(((10-R100)/10*9+1),((10-X100)/10*9+1)))/9*10</f>
        <v>1.8338314683177792</v>
      </c>
      <c r="Z100" s="156">
        <f t="shared" ref="Z100:Z131" si="31">(10-GEOMEAN(((10-Q100)/10*9+1),((10-Y100)/10*9+1)))/9*10</f>
        <v>3.7342273056955309</v>
      </c>
      <c r="AA100" s="156">
        <f>'Lack of Coping Capacity'!G100</f>
        <v>6.0852394726017831</v>
      </c>
      <c r="AB100" s="156">
        <f>'Lack of Coping Capacity'!J100</f>
        <v>5.8285661697387692</v>
      </c>
      <c r="AC100" s="156">
        <f t="shared" ref="AC100:AC131" si="32">AVERAGE(AA100:AB100)</f>
        <v>5.9569028211702761</v>
      </c>
      <c r="AD100" s="156">
        <f>'Lack of Coping Capacity'!P100</f>
        <v>6.5815077452614137</v>
      </c>
      <c r="AE100" s="156">
        <f>'Lack of Coping Capacity'!S100</f>
        <v>5.3599999999999994</v>
      </c>
      <c r="AF100" s="156">
        <f>'Lack of Coping Capacity'!X100</f>
        <v>7.7942694271646626</v>
      </c>
      <c r="AG100" s="156">
        <f t="shared" ref="AG100:AG131" si="33">AVERAGE(AD100:AF100)</f>
        <v>6.5785923908086916</v>
      </c>
      <c r="AH100" s="163">
        <f t="shared" ref="AH100:AH131" si="34">(10-GEOMEAN(((10-AC100)/10*9+1),((10-AG100)/10*9+1)))/9*10</f>
        <v>6.2777328347401475</v>
      </c>
      <c r="AI100" s="167">
        <f t="shared" ref="AI100:AI131" si="35">M100^(1/3)*Z100^(1/3)*AH100^(1/3)</f>
        <v>3.480929328061479</v>
      </c>
    </row>
    <row r="101" spans="1:35" x14ac:dyDescent="0.25">
      <c r="A101" s="157" t="s">
        <v>17</v>
      </c>
      <c r="B101" s="125" t="s">
        <v>442</v>
      </c>
      <c r="C101" s="125" t="s">
        <v>16</v>
      </c>
      <c r="D101" s="104" t="s">
        <v>572</v>
      </c>
      <c r="E101" s="12">
        <f>'Hazard &amp; Exposure'!N99</f>
        <v>5.0625</v>
      </c>
      <c r="F101" s="12">
        <f>'Hazard &amp; Exposure'!O99</f>
        <v>4.1065696659464264</v>
      </c>
      <c r="G101" s="12">
        <f>'Hazard &amp; Exposure'!P99</f>
        <v>3.9235152308416605</v>
      </c>
      <c r="H101" s="12">
        <f>'Hazard &amp; Exposure'!Q99</f>
        <v>8.3333333333333339</v>
      </c>
      <c r="I101" s="12">
        <f>'Hazard &amp; Exposure'!R99</f>
        <v>5.7181271257939192</v>
      </c>
      <c r="J101" s="12" t="str">
        <f>'Hazard &amp; Exposure'!U99</f>
        <v>x</v>
      </c>
      <c r="K101" s="12">
        <f>'Hazard &amp; Exposure'!W99</f>
        <v>2.5863558202981949</v>
      </c>
      <c r="L101" s="13">
        <f>'Hazard &amp; Exposure'!X99</f>
        <v>2.5863558202981949</v>
      </c>
      <c r="M101" s="13">
        <f t="shared" si="27"/>
        <v>4.3307078220653885</v>
      </c>
      <c r="N101" s="13">
        <f>Vulnerability!F99</f>
        <v>8.2027807369871137</v>
      </c>
      <c r="O101" s="13">
        <f>Vulnerability!I99</f>
        <v>7.1706396346301471</v>
      </c>
      <c r="P101" s="13">
        <f>Vulnerability!P99</f>
        <v>2.7508582453983093</v>
      </c>
      <c r="Q101" s="13">
        <f t="shared" si="28"/>
        <v>6.5817648385006704</v>
      </c>
      <c r="R101" s="13">
        <f>Vulnerability!V99</f>
        <v>0</v>
      </c>
      <c r="S101" s="13">
        <f>Vulnerability!AD99</f>
        <v>3.3845536679486292</v>
      </c>
      <c r="T101" s="13">
        <f>Vulnerability!AG99</f>
        <v>3.936739907900793</v>
      </c>
      <c r="U101" s="13">
        <f>Vulnerability!AJ99</f>
        <v>6.372554862857756</v>
      </c>
      <c r="V101" s="13">
        <f>Vulnerability!AM99</f>
        <v>0.26640279392033328</v>
      </c>
      <c r="W101" s="13">
        <f>Vulnerability!AO99</f>
        <v>4.2105263157894735</v>
      </c>
      <c r="X101" s="13">
        <f t="shared" si="29"/>
        <v>3.8883385625258677</v>
      </c>
      <c r="Y101" s="13">
        <f t="shared" si="30"/>
        <v>2.1527056549144676</v>
      </c>
      <c r="Z101" s="13">
        <f t="shared" si="31"/>
        <v>4.7412037050684379</v>
      </c>
      <c r="AA101" s="13">
        <f>'Lack of Coping Capacity'!G99</f>
        <v>6.0852394726017831</v>
      </c>
      <c r="AB101" s="13">
        <f>'Lack of Coping Capacity'!J99</f>
        <v>5.8285661697387692</v>
      </c>
      <c r="AC101" s="13">
        <f t="shared" si="32"/>
        <v>5.9569028211702761</v>
      </c>
      <c r="AD101" s="13">
        <f>'Lack of Coping Capacity'!P99</f>
        <v>6.5815077452614137</v>
      </c>
      <c r="AE101" s="13">
        <f>'Lack of Coping Capacity'!S99</f>
        <v>5.3599999999999994</v>
      </c>
      <c r="AF101" s="13">
        <f>'Lack of Coping Capacity'!X99</f>
        <v>7.3426932510185363</v>
      </c>
      <c r="AG101" s="13">
        <f t="shared" si="33"/>
        <v>6.4280669987599834</v>
      </c>
      <c r="AH101" s="164">
        <f t="shared" si="34"/>
        <v>6.1981298587513178</v>
      </c>
      <c r="AI101" s="166">
        <f t="shared" si="35"/>
        <v>5.0300162740357202</v>
      </c>
    </row>
    <row r="102" spans="1:35" x14ac:dyDescent="0.25">
      <c r="A102" s="157" t="s">
        <v>17</v>
      </c>
      <c r="B102" s="125" t="s">
        <v>444</v>
      </c>
      <c r="C102" s="125" t="s">
        <v>16</v>
      </c>
      <c r="D102" s="104" t="s">
        <v>574</v>
      </c>
      <c r="E102" s="12">
        <f>'Hazard &amp; Exposure'!N101</f>
        <v>3.0625</v>
      </c>
      <c r="F102" s="12">
        <f>'Hazard &amp; Exposure'!O101</f>
        <v>4.0423697322835928</v>
      </c>
      <c r="G102" s="12">
        <f>'Hazard &amp; Exposure'!P101</f>
        <v>5.9489223003617049</v>
      </c>
      <c r="H102" s="12">
        <f>'Hazard &amp; Exposure'!Q101</f>
        <v>7.291666666666667</v>
      </c>
      <c r="I102" s="12">
        <f>'Hazard &amp; Exposure'!R101</f>
        <v>5.3238339780775901</v>
      </c>
      <c r="J102" s="12" t="str">
        <f>'Hazard &amp; Exposure'!U101</f>
        <v>x</v>
      </c>
      <c r="K102" s="12">
        <f>'Hazard &amp; Exposure'!W101</f>
        <v>2.5863558202981949</v>
      </c>
      <c r="L102" s="13">
        <f>'Hazard &amp; Exposure'!X101</f>
        <v>2.5863558202981949</v>
      </c>
      <c r="M102" s="13">
        <f t="shared" si="27"/>
        <v>4.0872146597653121</v>
      </c>
      <c r="N102" s="13">
        <f>Vulnerability!F101</f>
        <v>8.2027807369871137</v>
      </c>
      <c r="O102" s="13">
        <f>Vulnerability!I101</f>
        <v>7.1706396346301471</v>
      </c>
      <c r="P102" s="13">
        <f>Vulnerability!P101</f>
        <v>2.7508582453983093</v>
      </c>
      <c r="Q102" s="13">
        <f t="shared" si="28"/>
        <v>6.5817648385006704</v>
      </c>
      <c r="R102" s="13">
        <f>Vulnerability!V101</f>
        <v>0</v>
      </c>
      <c r="S102" s="13">
        <f>Vulnerability!AD101</f>
        <v>3.6524013327374902</v>
      </c>
      <c r="T102" s="13">
        <f>Vulnerability!AG101</f>
        <v>3.636727663498692</v>
      </c>
      <c r="U102" s="13">
        <f>Vulnerability!AJ101</f>
        <v>4.4082509938127981</v>
      </c>
      <c r="V102" s="13">
        <f>Vulnerability!AM101</f>
        <v>1.5033207651100646</v>
      </c>
      <c r="W102" s="13">
        <f>Vulnerability!AO101</f>
        <v>4.2105263157894735</v>
      </c>
      <c r="X102" s="13">
        <f t="shared" si="29"/>
        <v>3.5462365555409567</v>
      </c>
      <c r="Y102" s="13">
        <f t="shared" si="30"/>
        <v>1.9430054328067174</v>
      </c>
      <c r="Z102" s="13">
        <f t="shared" si="31"/>
        <v>4.6670809062682892</v>
      </c>
      <c r="AA102" s="13">
        <f>'Lack of Coping Capacity'!G101</f>
        <v>6.0852394726017831</v>
      </c>
      <c r="AB102" s="13">
        <f>'Lack of Coping Capacity'!J101</f>
        <v>5.8285661697387692</v>
      </c>
      <c r="AC102" s="13">
        <f t="shared" si="32"/>
        <v>5.9569028211702761</v>
      </c>
      <c r="AD102" s="13">
        <f>'Lack of Coping Capacity'!P101</f>
        <v>6.5815077452614137</v>
      </c>
      <c r="AE102" s="13">
        <f>'Lack of Coping Capacity'!S101</f>
        <v>5.3599999999999994</v>
      </c>
      <c r="AF102" s="13">
        <f>'Lack of Coping Capacity'!X101</f>
        <v>7.6851290833701951</v>
      </c>
      <c r="AG102" s="13">
        <f t="shared" si="33"/>
        <v>6.5422122762105355</v>
      </c>
      <c r="AH102" s="164">
        <f t="shared" si="34"/>
        <v>6.2583741255795875</v>
      </c>
      <c r="AI102" s="166">
        <f t="shared" si="35"/>
        <v>4.9239250416612732</v>
      </c>
    </row>
    <row r="103" spans="1:35" x14ac:dyDescent="0.25">
      <c r="A103" s="157" t="s">
        <v>17</v>
      </c>
      <c r="B103" s="125" t="s">
        <v>445</v>
      </c>
      <c r="C103" s="125" t="s">
        <v>16</v>
      </c>
      <c r="D103" s="104" t="s">
        <v>575</v>
      </c>
      <c r="E103" s="12">
        <f>'Hazard &amp; Exposure'!N102</f>
        <v>4</v>
      </c>
      <c r="F103" s="12">
        <f>'Hazard &amp; Exposure'!O102</f>
        <v>3.97814275927318</v>
      </c>
      <c r="G103" s="12">
        <f>'Hazard &amp; Exposure'!P102</f>
        <v>7.6334300131218775</v>
      </c>
      <c r="H103" s="12">
        <f>'Hazard &amp; Exposure'!Q102</f>
        <v>0</v>
      </c>
      <c r="I103" s="12">
        <f>'Hazard &amp; Exposure'!R102</f>
        <v>4.4574028971956787</v>
      </c>
      <c r="J103" s="12" t="str">
        <f>'Hazard &amp; Exposure'!U102</f>
        <v>x</v>
      </c>
      <c r="K103" s="12">
        <f>'Hazard &amp; Exposure'!W102</f>
        <v>2.5863558202981949</v>
      </c>
      <c r="L103" s="13">
        <f>'Hazard &amp; Exposure'!X102</f>
        <v>2.5863558202981949</v>
      </c>
      <c r="M103" s="13">
        <f t="shared" si="27"/>
        <v>3.5797610130144273</v>
      </c>
      <c r="N103" s="13">
        <f>Vulnerability!F102</f>
        <v>8.2027807369871137</v>
      </c>
      <c r="O103" s="13">
        <f>Vulnerability!I102</f>
        <v>7.1706396346301471</v>
      </c>
      <c r="P103" s="13">
        <f>Vulnerability!P102</f>
        <v>2.7508582453983093</v>
      </c>
      <c r="Q103" s="13">
        <f t="shared" si="28"/>
        <v>6.5817648385006704</v>
      </c>
      <c r="R103" s="13">
        <f>Vulnerability!V102</f>
        <v>0</v>
      </c>
      <c r="S103" s="13">
        <f>Vulnerability!AD102</f>
        <v>2.6973484848484848</v>
      </c>
      <c r="T103" s="13">
        <f>Vulnerability!AG102</f>
        <v>4.6034188034188031</v>
      </c>
      <c r="U103" s="13">
        <f>Vulnerability!AJ102</f>
        <v>6.1277961067083879</v>
      </c>
      <c r="V103" s="13">
        <f>Vulnerability!AM102</f>
        <v>0</v>
      </c>
      <c r="W103" s="13" t="str">
        <f>Vulnerability!AO102</f>
        <v>x</v>
      </c>
      <c r="X103" s="13">
        <f t="shared" si="29"/>
        <v>3.6907801806122209</v>
      </c>
      <c r="Y103" s="13">
        <f t="shared" si="30"/>
        <v>2.0310163181043963</v>
      </c>
      <c r="Z103" s="13">
        <f t="shared" si="31"/>
        <v>4.6980858105486352</v>
      </c>
      <c r="AA103" s="13">
        <f>'Lack of Coping Capacity'!G102</f>
        <v>6.0852394726017831</v>
      </c>
      <c r="AB103" s="13">
        <f>'Lack of Coping Capacity'!J102</f>
        <v>5.8285661697387692</v>
      </c>
      <c r="AC103" s="13">
        <f t="shared" si="32"/>
        <v>5.9569028211702761</v>
      </c>
      <c r="AD103" s="13">
        <f>'Lack of Coping Capacity'!P102</f>
        <v>6.5815077452614137</v>
      </c>
      <c r="AE103" s="13">
        <f>'Lack of Coping Capacity'!S102</f>
        <v>5.3599999999999994</v>
      </c>
      <c r="AF103" s="13">
        <f>'Lack of Coping Capacity'!X102</f>
        <v>7.3234725287195763</v>
      </c>
      <c r="AG103" s="13">
        <f t="shared" si="33"/>
        <v>6.4216600913269959</v>
      </c>
      <c r="AH103" s="164">
        <f t="shared" si="34"/>
        <v>6.1947702643590485</v>
      </c>
      <c r="AI103" s="166">
        <f t="shared" si="35"/>
        <v>4.7054380632447739</v>
      </c>
    </row>
    <row r="104" spans="1:35" x14ac:dyDescent="0.25">
      <c r="A104" s="157" t="s">
        <v>17</v>
      </c>
      <c r="B104" s="125" t="s">
        <v>448</v>
      </c>
      <c r="C104" s="125" t="s">
        <v>16</v>
      </c>
      <c r="D104" s="104" t="s">
        <v>578</v>
      </c>
      <c r="E104" s="12">
        <f>'Hazard &amp; Exposure'!N105</f>
        <v>4</v>
      </c>
      <c r="F104" s="12">
        <f>'Hazard &amp; Exposure'!O105</f>
        <v>2.2547352723026619</v>
      </c>
      <c r="G104" s="12">
        <f>'Hazard &amp; Exposure'!P105</f>
        <v>5.7714192793027186</v>
      </c>
      <c r="H104" s="12">
        <f>'Hazard &amp; Exposure'!Q105</f>
        <v>7.291666666666667</v>
      </c>
      <c r="I104" s="12">
        <f>'Hazard &amp; Exposure'!R105</f>
        <v>5.124549265340308</v>
      </c>
      <c r="J104" s="12" t="str">
        <f>'Hazard &amp; Exposure'!U105</f>
        <v>x</v>
      </c>
      <c r="K104" s="12">
        <f>'Hazard &amp; Exposure'!W105</f>
        <v>2.5863558202981949</v>
      </c>
      <c r="L104" s="13">
        <f>'Hazard &amp; Exposure'!X105</f>
        <v>2.5863558202981949</v>
      </c>
      <c r="M104" s="13">
        <f t="shared" si="27"/>
        <v>3.9673043690083136</v>
      </c>
      <c r="N104" s="13">
        <f>Vulnerability!F105</f>
        <v>8.2027807369871137</v>
      </c>
      <c r="O104" s="13">
        <f>Vulnerability!I105</f>
        <v>7.1706396346301471</v>
      </c>
      <c r="P104" s="13">
        <f>Vulnerability!P105</f>
        <v>2.7508582453983093</v>
      </c>
      <c r="Q104" s="13">
        <f t="shared" si="28"/>
        <v>6.5817648385006704</v>
      </c>
      <c r="R104" s="13">
        <f>Vulnerability!V105</f>
        <v>0</v>
      </c>
      <c r="S104" s="13">
        <f>Vulnerability!AD105</f>
        <v>2.6973484848484848</v>
      </c>
      <c r="T104" s="13">
        <f>Vulnerability!AG105</f>
        <v>3.5034046373863128</v>
      </c>
      <c r="U104" s="13">
        <f>Vulnerability!AJ105</f>
        <v>4.4963461775239519</v>
      </c>
      <c r="V104" s="13">
        <f>Vulnerability!AM105</f>
        <v>1.2369179711897331</v>
      </c>
      <c r="W104" s="13">
        <f>Vulnerability!AO105</f>
        <v>4.2105263157894735</v>
      </c>
      <c r="X104" s="13">
        <f t="shared" si="29"/>
        <v>3.3122859048121294</v>
      </c>
      <c r="Y104" s="13">
        <f t="shared" si="30"/>
        <v>1.8023188477011034</v>
      </c>
      <c r="Z104" s="13">
        <f t="shared" si="31"/>
        <v>4.6178266155125218</v>
      </c>
      <c r="AA104" s="13">
        <f>'Lack of Coping Capacity'!G105</f>
        <v>6.0852394726017831</v>
      </c>
      <c r="AB104" s="13">
        <f>'Lack of Coping Capacity'!J105</f>
        <v>5.8285661697387692</v>
      </c>
      <c r="AC104" s="13">
        <f t="shared" si="32"/>
        <v>5.9569028211702761</v>
      </c>
      <c r="AD104" s="13">
        <f>'Lack of Coping Capacity'!P105</f>
        <v>6.5815077452614137</v>
      </c>
      <c r="AE104" s="13">
        <f>'Lack of Coping Capacity'!S105</f>
        <v>5.3599999999999994</v>
      </c>
      <c r="AF104" s="13">
        <f>'Lack of Coping Capacity'!X105</f>
        <v>7.3081637353138191</v>
      </c>
      <c r="AG104" s="13">
        <f t="shared" si="33"/>
        <v>6.4165571601917435</v>
      </c>
      <c r="AH104" s="164">
        <f t="shared" si="34"/>
        <v>6.192096078464524</v>
      </c>
      <c r="AI104" s="166">
        <f t="shared" si="35"/>
        <v>4.840872116234884</v>
      </c>
    </row>
    <row r="105" spans="1:35" x14ac:dyDescent="0.25">
      <c r="A105" s="157" t="s">
        <v>17</v>
      </c>
      <c r="B105" s="125" t="s">
        <v>447</v>
      </c>
      <c r="C105" s="125" t="s">
        <v>16</v>
      </c>
      <c r="D105" s="104" t="s">
        <v>577</v>
      </c>
      <c r="E105" s="12">
        <f>'Hazard &amp; Exposure'!N104</f>
        <v>7.1111111111111107</v>
      </c>
      <c r="F105" s="12">
        <f>'Hazard &amp; Exposure'!O104</f>
        <v>2.3319251394966343</v>
      </c>
      <c r="G105" s="12">
        <f>'Hazard &amp; Exposure'!P104</f>
        <v>1.4569032155764177</v>
      </c>
      <c r="H105" s="12">
        <f>'Hazard &amp; Exposure'!Q104</f>
        <v>0</v>
      </c>
      <c r="I105" s="12">
        <f>'Hazard &amp; Exposure'!R104</f>
        <v>3.2768670980588093</v>
      </c>
      <c r="J105" s="12" t="str">
        <f>'Hazard &amp; Exposure'!U104</f>
        <v>x</v>
      </c>
      <c r="K105" s="12">
        <f>'Hazard &amp; Exposure'!W104</f>
        <v>2.5863558202981949</v>
      </c>
      <c r="L105" s="13">
        <f>'Hazard &amp; Exposure'!X104</f>
        <v>2.5863558202981949</v>
      </c>
      <c r="M105" s="13">
        <f t="shared" si="27"/>
        <v>2.9389013059368088</v>
      </c>
      <c r="N105" s="13">
        <f>Vulnerability!F104</f>
        <v>7.9177597559525719</v>
      </c>
      <c r="O105" s="13">
        <f>Vulnerability!I104</f>
        <v>7.1706396346301471</v>
      </c>
      <c r="P105" s="13">
        <f>Vulnerability!P104</f>
        <v>2.7508063584100566</v>
      </c>
      <c r="Q105" s="13">
        <f t="shared" si="28"/>
        <v>6.4392413762363363</v>
      </c>
      <c r="R105" s="13">
        <f>Vulnerability!V104</f>
        <v>0</v>
      </c>
      <c r="S105" s="13">
        <f>Vulnerability!AD104</f>
        <v>2.6973484848484848</v>
      </c>
      <c r="T105" s="13">
        <f>Vulnerability!AG104</f>
        <v>4.5588941721040861</v>
      </c>
      <c r="U105" s="13">
        <f>Vulnerability!AJ104</f>
        <v>4.2070502322334686</v>
      </c>
      <c r="V105" s="13">
        <f>Vulnerability!AM104</f>
        <v>0</v>
      </c>
      <c r="W105" s="13" t="str">
        <f>Vulnerability!AO104</f>
        <v>x</v>
      </c>
      <c r="X105" s="13">
        <f t="shared" si="29"/>
        <v>3.0469321601851136</v>
      </c>
      <c r="Y105" s="13">
        <f t="shared" si="30"/>
        <v>1.6452784301673893</v>
      </c>
      <c r="Z105" s="13">
        <f t="shared" si="31"/>
        <v>4.4610632001942641</v>
      </c>
      <c r="AA105" s="13">
        <f>'Lack of Coping Capacity'!G104</f>
        <v>6.0852394726017831</v>
      </c>
      <c r="AB105" s="13">
        <f>'Lack of Coping Capacity'!J104</f>
        <v>5.8285661697387692</v>
      </c>
      <c r="AC105" s="13">
        <f t="shared" si="32"/>
        <v>5.9569028211702761</v>
      </c>
      <c r="AD105" s="13">
        <f>'Lack of Coping Capacity'!P104</f>
        <v>6.5815077452614137</v>
      </c>
      <c r="AE105" s="13">
        <f>'Lack of Coping Capacity'!S104</f>
        <v>5.3599999999999994</v>
      </c>
      <c r="AF105" s="13">
        <f>'Lack of Coping Capacity'!X104</f>
        <v>7.487993525811631</v>
      </c>
      <c r="AG105" s="13">
        <f t="shared" si="33"/>
        <v>6.4765004236910144</v>
      </c>
      <c r="AH105" s="164">
        <f t="shared" si="34"/>
        <v>6.2236016404554224</v>
      </c>
      <c r="AI105" s="166">
        <f t="shared" si="35"/>
        <v>4.3373225631320453</v>
      </c>
    </row>
    <row r="106" spans="1:35" x14ac:dyDescent="0.25">
      <c r="A106" s="157" t="s">
        <v>17</v>
      </c>
      <c r="B106" s="125" t="s">
        <v>446</v>
      </c>
      <c r="C106" s="125" t="s">
        <v>16</v>
      </c>
      <c r="D106" s="104" t="s">
        <v>576</v>
      </c>
      <c r="E106" s="12">
        <f>'Hazard &amp; Exposure'!N103</f>
        <v>6.25</v>
      </c>
      <c r="F106" s="12">
        <f>'Hazard &amp; Exposure'!O103</f>
        <v>4.1818688495252694</v>
      </c>
      <c r="G106" s="12">
        <f>'Hazard &amp; Exposure'!P103</f>
        <v>8.0582171619204317</v>
      </c>
      <c r="H106" s="12">
        <f>'Hazard &amp; Exposure'!Q103</f>
        <v>3.125</v>
      </c>
      <c r="I106" s="12">
        <f>'Hazard &amp; Exposure'!R103</f>
        <v>5.7578664819540171</v>
      </c>
      <c r="J106" s="12" t="str">
        <f>'Hazard &amp; Exposure'!U103</f>
        <v>x</v>
      </c>
      <c r="K106" s="12">
        <f>'Hazard &amp; Exposure'!W103</f>
        <v>2.5863558202981949</v>
      </c>
      <c r="L106" s="13">
        <f>'Hazard &amp; Exposure'!X103</f>
        <v>2.5863558202981949</v>
      </c>
      <c r="M106" s="13">
        <f t="shared" si="27"/>
        <v>4.355735438698602</v>
      </c>
      <c r="N106" s="13">
        <f>Vulnerability!F103</f>
        <v>7.9177597559525719</v>
      </c>
      <c r="O106" s="13">
        <f>Vulnerability!I103</f>
        <v>7.1706396346301471</v>
      </c>
      <c r="P106" s="13">
        <f>Vulnerability!P103</f>
        <v>2.7508063584100566</v>
      </c>
      <c r="Q106" s="13">
        <f t="shared" si="28"/>
        <v>6.4392413762363363</v>
      </c>
      <c r="R106" s="13">
        <f>Vulnerability!V103</f>
        <v>0</v>
      </c>
      <c r="S106" s="13">
        <f>Vulnerability!AD103</f>
        <v>2.6973484848484848</v>
      </c>
      <c r="T106" s="13">
        <f>Vulnerability!AG103</f>
        <v>4.4811582261520524</v>
      </c>
      <c r="U106" s="13">
        <f>Vulnerability!AJ103</f>
        <v>6.0953875694911552</v>
      </c>
      <c r="V106" s="13">
        <f>Vulnerability!AM103</f>
        <v>0</v>
      </c>
      <c r="W106" s="13">
        <f>Vulnerability!AO103</f>
        <v>4.2105263157894735</v>
      </c>
      <c r="X106" s="13">
        <f t="shared" si="29"/>
        <v>3.7609723993775654</v>
      </c>
      <c r="Y106" s="13">
        <f t="shared" si="30"/>
        <v>2.0740646960399505</v>
      </c>
      <c r="Z106" s="13">
        <f t="shared" si="31"/>
        <v>4.6134266282180292</v>
      </c>
      <c r="AA106" s="13">
        <f>'Lack of Coping Capacity'!G103</f>
        <v>6.0852394726017831</v>
      </c>
      <c r="AB106" s="13">
        <f>'Lack of Coping Capacity'!J103</f>
        <v>5.8285661697387692</v>
      </c>
      <c r="AC106" s="13">
        <f t="shared" si="32"/>
        <v>5.9569028211702761</v>
      </c>
      <c r="AD106" s="13">
        <f>'Lack of Coping Capacity'!P103</f>
        <v>6.5815077452614137</v>
      </c>
      <c r="AE106" s="13">
        <f>'Lack of Coping Capacity'!S103</f>
        <v>5.3599999999999994</v>
      </c>
      <c r="AF106" s="13">
        <f>'Lack of Coping Capacity'!X103</f>
        <v>7.972561482852635</v>
      </c>
      <c r="AG106" s="13">
        <f t="shared" si="33"/>
        <v>6.6380230760380163</v>
      </c>
      <c r="AH106" s="164">
        <f t="shared" si="34"/>
        <v>6.3095251822737541</v>
      </c>
      <c r="AI106" s="166">
        <f t="shared" si="35"/>
        <v>5.0237412543824274</v>
      </c>
    </row>
    <row r="107" spans="1:35" x14ac:dyDescent="0.25">
      <c r="A107" s="157" t="s">
        <v>17</v>
      </c>
      <c r="B107" s="125" t="s">
        <v>449</v>
      </c>
      <c r="C107" s="125" t="s">
        <v>16</v>
      </c>
      <c r="D107" s="104" t="s">
        <v>579</v>
      </c>
      <c r="E107" s="12">
        <f>'Hazard &amp; Exposure'!N106</f>
        <v>6.25</v>
      </c>
      <c r="F107" s="12">
        <f>'Hazard &amp; Exposure'!O106</f>
        <v>2.4626405720309266</v>
      </c>
      <c r="G107" s="12">
        <f>'Hazard &amp; Exposure'!P106</f>
        <v>7.3455175230183709</v>
      </c>
      <c r="H107" s="12">
        <f>'Hazard &amp; Exposure'!Q106</f>
        <v>8.3333333333333339</v>
      </c>
      <c r="I107" s="12">
        <f>'Hazard &amp; Exposure'!R106</f>
        <v>6.5317862817423293</v>
      </c>
      <c r="J107" s="12" t="str">
        <f>'Hazard &amp; Exposure'!U106</f>
        <v>x</v>
      </c>
      <c r="K107" s="12">
        <f>'Hazard &amp; Exposure'!W106</f>
        <v>2.5863558202981949</v>
      </c>
      <c r="L107" s="13">
        <f>'Hazard &amp; Exposure'!X106</f>
        <v>2.5863558202981949</v>
      </c>
      <c r="M107" s="13">
        <f t="shared" si="27"/>
        <v>4.8631015426555315</v>
      </c>
      <c r="N107" s="13">
        <f>Vulnerability!F106</f>
        <v>6.9031098689604962</v>
      </c>
      <c r="O107" s="13">
        <f>Vulnerability!I106</f>
        <v>7.1706396346301471</v>
      </c>
      <c r="P107" s="13">
        <f>Vulnerability!P106</f>
        <v>2.750582300960783</v>
      </c>
      <c r="Q107" s="13">
        <f t="shared" si="28"/>
        <v>5.9318604183779806</v>
      </c>
      <c r="R107" s="13">
        <f>Vulnerability!V106</f>
        <v>0</v>
      </c>
      <c r="S107" s="13">
        <f>Vulnerability!AD106</f>
        <v>2.6973484848484848</v>
      </c>
      <c r="T107" s="13">
        <f>Vulnerability!AG106</f>
        <v>3.6367190123164534</v>
      </c>
      <c r="U107" s="13">
        <f>Vulnerability!AJ106</f>
        <v>6.9919471849432107</v>
      </c>
      <c r="V107" s="13">
        <f>Vulnerability!AM106</f>
        <v>0</v>
      </c>
      <c r="W107" s="13">
        <f>Vulnerability!AO106</f>
        <v>7.8947368421052637</v>
      </c>
      <c r="X107" s="13">
        <f t="shared" si="29"/>
        <v>4.8981325439361187</v>
      </c>
      <c r="Y107" s="13">
        <f t="shared" si="30"/>
        <v>2.8024953906175201</v>
      </c>
      <c r="Z107" s="13">
        <f t="shared" si="31"/>
        <v>4.5512022911640067</v>
      </c>
      <c r="AA107" s="13">
        <f>'Lack of Coping Capacity'!G106</f>
        <v>6.0852394726017831</v>
      </c>
      <c r="AB107" s="13">
        <f>'Lack of Coping Capacity'!J106</f>
        <v>5.8285661697387692</v>
      </c>
      <c r="AC107" s="13">
        <f t="shared" si="32"/>
        <v>5.9569028211702761</v>
      </c>
      <c r="AD107" s="13">
        <f>'Lack of Coping Capacity'!P106</f>
        <v>6.5815077452614137</v>
      </c>
      <c r="AE107" s="13">
        <f>'Lack of Coping Capacity'!S106</f>
        <v>5.3599999999999994</v>
      </c>
      <c r="AF107" s="13">
        <f>'Lack of Coping Capacity'!X106</f>
        <v>8.0999587691331882</v>
      </c>
      <c r="AG107" s="13">
        <f t="shared" si="33"/>
        <v>6.6804888381315335</v>
      </c>
      <c r="AH107" s="164">
        <f t="shared" si="34"/>
        <v>6.3323717324686815</v>
      </c>
      <c r="AI107" s="166">
        <f t="shared" si="35"/>
        <v>5.1943988405367136</v>
      </c>
    </row>
    <row r="108" spans="1:35" x14ac:dyDescent="0.25">
      <c r="A108" s="157" t="s">
        <v>17</v>
      </c>
      <c r="B108" s="125" t="s">
        <v>450</v>
      </c>
      <c r="C108" s="125" t="s">
        <v>16</v>
      </c>
      <c r="D108" s="104" t="s">
        <v>580</v>
      </c>
      <c r="E108" s="12">
        <f>'Hazard &amp; Exposure'!N107</f>
        <v>9</v>
      </c>
      <c r="F108" s="12">
        <f>'Hazard &amp; Exposure'!O107</f>
        <v>4.2429556807259203</v>
      </c>
      <c r="G108" s="12">
        <f>'Hazard &amp; Exposure'!P107</f>
        <v>6.6983800234294861</v>
      </c>
      <c r="H108" s="12">
        <f>'Hazard &amp; Exposure'!Q107</f>
        <v>9.375</v>
      </c>
      <c r="I108" s="12">
        <f>'Hazard &amp; Exposure'!R107</f>
        <v>7.8646586604931157</v>
      </c>
      <c r="J108" s="12" t="str">
        <f>'Hazard &amp; Exposure'!U107</f>
        <v>x</v>
      </c>
      <c r="K108" s="12">
        <f>'Hazard &amp; Exposure'!W107</f>
        <v>2.5863558202981949</v>
      </c>
      <c r="L108" s="13">
        <f>'Hazard &amp; Exposure'!X107</f>
        <v>2.5863558202981949</v>
      </c>
      <c r="M108" s="13">
        <f t="shared" si="27"/>
        <v>5.8503875197428759</v>
      </c>
      <c r="N108" s="13">
        <f>Vulnerability!F107</f>
        <v>6.9031098689604962</v>
      </c>
      <c r="O108" s="13">
        <f>Vulnerability!I107</f>
        <v>7.1706396346301471</v>
      </c>
      <c r="P108" s="13">
        <f>Vulnerability!P107</f>
        <v>2.750582300960783</v>
      </c>
      <c r="Q108" s="13">
        <f t="shared" si="28"/>
        <v>5.9318604183779806</v>
      </c>
      <c r="R108" s="13">
        <f>Vulnerability!V107</f>
        <v>0</v>
      </c>
      <c r="S108" s="13">
        <f>Vulnerability!AD107</f>
        <v>3.7388879541620881</v>
      </c>
      <c r="T108" s="13">
        <f>Vulnerability!AG107</f>
        <v>4.4145320225728639</v>
      </c>
      <c r="U108" s="13">
        <f>Vulnerability!AJ107</f>
        <v>8.6554902944619894</v>
      </c>
      <c r="V108" s="13">
        <f>Vulnerability!AM107</f>
        <v>0</v>
      </c>
      <c r="W108" s="13">
        <f>Vulnerability!AO107</f>
        <v>7.8947368421052637</v>
      </c>
      <c r="X108" s="13">
        <f t="shared" si="29"/>
        <v>5.7734945732241405</v>
      </c>
      <c r="Y108" s="13">
        <f t="shared" si="30"/>
        <v>3.410017005663085</v>
      </c>
      <c r="Z108" s="13">
        <f t="shared" si="31"/>
        <v>4.7955828687196078</v>
      </c>
      <c r="AA108" s="13">
        <f>'Lack of Coping Capacity'!G107</f>
        <v>6.0852394726017831</v>
      </c>
      <c r="AB108" s="13">
        <f>'Lack of Coping Capacity'!J107</f>
        <v>5.8285661697387692</v>
      </c>
      <c r="AC108" s="13">
        <f t="shared" si="32"/>
        <v>5.9569028211702761</v>
      </c>
      <c r="AD108" s="13">
        <f>'Lack of Coping Capacity'!P107</f>
        <v>6.5815077452614137</v>
      </c>
      <c r="AE108" s="13">
        <f>'Lack of Coping Capacity'!S107</f>
        <v>5.3599999999999994</v>
      </c>
      <c r="AF108" s="13">
        <f>'Lack of Coping Capacity'!X107</f>
        <v>8.1880672171519624</v>
      </c>
      <c r="AG108" s="13">
        <f t="shared" si="33"/>
        <v>6.7098583208044582</v>
      </c>
      <c r="AH108" s="164">
        <f t="shared" si="34"/>
        <v>6.3482365990203524</v>
      </c>
      <c r="AI108" s="166">
        <f t="shared" si="35"/>
        <v>5.6263452660026188</v>
      </c>
    </row>
    <row r="109" spans="1:35" x14ac:dyDescent="0.25">
      <c r="A109" s="157" t="s">
        <v>17</v>
      </c>
      <c r="B109" s="125" t="s">
        <v>452</v>
      </c>
      <c r="C109" s="125" t="s">
        <v>16</v>
      </c>
      <c r="D109" s="104" t="s">
        <v>582</v>
      </c>
      <c r="E109" s="12">
        <f>'Hazard &amp; Exposure'!N109</f>
        <v>6.25</v>
      </c>
      <c r="F109" s="12">
        <f>'Hazard &amp; Exposure'!O109</f>
        <v>7.4581573835264416</v>
      </c>
      <c r="G109" s="12">
        <f>'Hazard &amp; Exposure'!P109</f>
        <v>3.7833822180073096</v>
      </c>
      <c r="H109" s="12">
        <f>'Hazard &amp; Exposure'!Q109</f>
        <v>10</v>
      </c>
      <c r="I109" s="12">
        <f>'Hazard &amp; Exposure'!R109</f>
        <v>7.6435298235262872</v>
      </c>
      <c r="J109" s="12" t="str">
        <f>'Hazard &amp; Exposure'!U109</f>
        <v>x</v>
      </c>
      <c r="K109" s="12">
        <f>'Hazard &amp; Exposure'!W109</f>
        <v>2.5863558202981949</v>
      </c>
      <c r="L109" s="13">
        <f>'Hazard &amp; Exposure'!X109</f>
        <v>2.5863558202981949</v>
      </c>
      <c r="M109" s="13">
        <f t="shared" si="27"/>
        <v>5.6741742963538719</v>
      </c>
      <c r="N109" s="13">
        <f>Vulnerability!F109</f>
        <v>6.9031098689604962</v>
      </c>
      <c r="O109" s="13">
        <f>Vulnerability!I109</f>
        <v>7.1706396346301471</v>
      </c>
      <c r="P109" s="13">
        <f>Vulnerability!P109</f>
        <v>2.750582300960783</v>
      </c>
      <c r="Q109" s="13">
        <f t="shared" si="28"/>
        <v>5.9318604183779806</v>
      </c>
      <c r="R109" s="13">
        <f>Vulnerability!V109</f>
        <v>0</v>
      </c>
      <c r="S109" s="13">
        <f>Vulnerability!AD109</f>
        <v>3.5652350085327789</v>
      </c>
      <c r="T109" s="13">
        <f>Vulnerability!AG109</f>
        <v>4.3367855159819104</v>
      </c>
      <c r="U109" s="13">
        <f>Vulnerability!AJ109</f>
        <v>6.0502110502110504</v>
      </c>
      <c r="V109" s="13">
        <f>Vulnerability!AM109</f>
        <v>0</v>
      </c>
      <c r="W109" s="13">
        <f>Vulnerability!AO109</f>
        <v>7.8947368421052637</v>
      </c>
      <c r="X109" s="13">
        <f t="shared" si="29"/>
        <v>4.8997680945313355</v>
      </c>
      <c r="Y109" s="13">
        <f t="shared" si="30"/>
        <v>2.8035890734369433</v>
      </c>
      <c r="Z109" s="13">
        <f t="shared" si="31"/>
        <v>4.5516340535615019</v>
      </c>
      <c r="AA109" s="13">
        <f>'Lack of Coping Capacity'!G109</f>
        <v>6.0852394726017831</v>
      </c>
      <c r="AB109" s="13">
        <f>'Lack of Coping Capacity'!J109</f>
        <v>5.8285661697387692</v>
      </c>
      <c r="AC109" s="13">
        <f t="shared" si="32"/>
        <v>5.9569028211702761</v>
      </c>
      <c r="AD109" s="13">
        <f>'Lack of Coping Capacity'!P109</f>
        <v>6.5815077452614137</v>
      </c>
      <c r="AE109" s="13">
        <f>'Lack of Coping Capacity'!S109</f>
        <v>5.3599999999999994</v>
      </c>
      <c r="AF109" s="13">
        <f>'Lack of Coping Capacity'!X109</f>
        <v>7.6803678236688446</v>
      </c>
      <c r="AG109" s="13">
        <f t="shared" si="33"/>
        <v>6.5406251896434187</v>
      </c>
      <c r="AH109" s="164">
        <f t="shared" si="34"/>
        <v>6.2575313574152203</v>
      </c>
      <c r="AI109" s="166">
        <f t="shared" si="35"/>
        <v>5.4470038415206012</v>
      </c>
    </row>
    <row r="110" spans="1:35" x14ac:dyDescent="0.25">
      <c r="A110" s="157" t="s">
        <v>17</v>
      </c>
      <c r="B110" s="125" t="s">
        <v>451</v>
      </c>
      <c r="C110" s="125" t="s">
        <v>16</v>
      </c>
      <c r="D110" s="104" t="s">
        <v>581</v>
      </c>
      <c r="E110" s="12">
        <f>'Hazard &amp; Exposure'!N108</f>
        <v>5.4444444444444455</v>
      </c>
      <c r="F110" s="12">
        <f>'Hazard &amp; Exposure'!O108</f>
        <v>3.3079210053760533</v>
      </c>
      <c r="G110" s="12">
        <f>'Hazard &amp; Exposure'!P108</f>
        <v>9.5315556055930095</v>
      </c>
      <c r="H110" s="12">
        <f>'Hazard &amp; Exposure'!Q108</f>
        <v>0</v>
      </c>
      <c r="I110" s="12">
        <f>'Hazard &amp; Exposure'!R108</f>
        <v>5.8330664701908752</v>
      </c>
      <c r="J110" s="12" t="str">
        <f>'Hazard &amp; Exposure'!U108</f>
        <v>x</v>
      </c>
      <c r="K110" s="12">
        <f>'Hazard &amp; Exposure'!W108</f>
        <v>2.5863558202981949</v>
      </c>
      <c r="L110" s="13">
        <f>'Hazard &amp; Exposure'!X108</f>
        <v>2.5863558202981949</v>
      </c>
      <c r="M110" s="13">
        <f t="shared" si="27"/>
        <v>4.4033515016862523</v>
      </c>
      <c r="N110" s="13">
        <f>Vulnerability!F108</f>
        <v>7.9177597559525719</v>
      </c>
      <c r="O110" s="13">
        <f>Vulnerability!I108</f>
        <v>7.1706396346301471</v>
      </c>
      <c r="P110" s="13">
        <f>Vulnerability!P108</f>
        <v>2.7508063584100566</v>
      </c>
      <c r="Q110" s="13">
        <f t="shared" si="28"/>
        <v>6.4392413762363363</v>
      </c>
      <c r="R110" s="13">
        <f>Vulnerability!V108</f>
        <v>0</v>
      </c>
      <c r="S110" s="13">
        <f>Vulnerability!AD108</f>
        <v>2.6973484848484848</v>
      </c>
      <c r="T110" s="13">
        <f>Vulnerability!AG108</f>
        <v>4.4812625917507827</v>
      </c>
      <c r="U110" s="13">
        <f>Vulnerability!AJ108</f>
        <v>5.4597215175601779</v>
      </c>
      <c r="V110" s="13">
        <f>Vulnerability!AM108</f>
        <v>0</v>
      </c>
      <c r="W110" s="13" t="str">
        <f>Vulnerability!AO108</f>
        <v>x</v>
      </c>
      <c r="X110" s="13">
        <f t="shared" si="29"/>
        <v>3.4180062920903795</v>
      </c>
      <c r="Y110" s="13">
        <f t="shared" si="30"/>
        <v>1.8656288395601195</v>
      </c>
      <c r="Z110" s="13">
        <f t="shared" si="31"/>
        <v>4.5389205471681917</v>
      </c>
      <c r="AA110" s="13">
        <f>'Lack of Coping Capacity'!G108</f>
        <v>6.0852394726017831</v>
      </c>
      <c r="AB110" s="13">
        <f>'Lack of Coping Capacity'!J108</f>
        <v>5.8285661697387692</v>
      </c>
      <c r="AC110" s="13">
        <f t="shared" si="32"/>
        <v>5.9569028211702761</v>
      </c>
      <c r="AD110" s="13">
        <f>'Lack of Coping Capacity'!P108</f>
        <v>6.5815077452614137</v>
      </c>
      <c r="AE110" s="13">
        <f>'Lack of Coping Capacity'!S108</f>
        <v>5.3599999999999994</v>
      </c>
      <c r="AF110" s="13">
        <f>'Lack of Coping Capacity'!X108</f>
        <v>7.9001209471739049</v>
      </c>
      <c r="AG110" s="13">
        <f t="shared" si="33"/>
        <v>6.6138762308117727</v>
      </c>
      <c r="AH110" s="164">
        <f t="shared" si="34"/>
        <v>6.2965825462514191</v>
      </c>
      <c r="AI110" s="166">
        <f t="shared" si="35"/>
        <v>5.0112601111452513</v>
      </c>
    </row>
    <row r="111" spans="1:35" x14ac:dyDescent="0.25">
      <c r="A111" s="157" t="s">
        <v>17</v>
      </c>
      <c r="B111" s="125" t="s">
        <v>453</v>
      </c>
      <c r="C111" s="125" t="s">
        <v>16</v>
      </c>
      <c r="D111" s="104" t="s">
        <v>583</v>
      </c>
      <c r="E111" s="12">
        <f>'Hazard &amp; Exposure'!N110</f>
        <v>7.5625</v>
      </c>
      <c r="F111" s="12">
        <f>'Hazard &amp; Exposure'!O110</f>
        <v>3.4474955965388672</v>
      </c>
      <c r="G111" s="12">
        <f>'Hazard &amp; Exposure'!P110</f>
        <v>4.1452587662004081</v>
      </c>
      <c r="H111" s="12">
        <f>'Hazard &amp; Exposure'!Q110</f>
        <v>5.2083333333333339</v>
      </c>
      <c r="I111" s="12">
        <f>'Hazard &amp; Exposure'!R110</f>
        <v>5.3284105605443122</v>
      </c>
      <c r="J111" s="12" t="str">
        <f>'Hazard &amp; Exposure'!U110</f>
        <v>x</v>
      </c>
      <c r="K111" s="12">
        <f>'Hazard &amp; Exposure'!W110</f>
        <v>2.5863558202981949</v>
      </c>
      <c r="L111" s="13">
        <f>'Hazard &amp; Exposure'!X110</f>
        <v>2.5863558202981949</v>
      </c>
      <c r="M111" s="13">
        <f t="shared" si="27"/>
        <v>4.089992459953657</v>
      </c>
      <c r="N111" s="13">
        <f>Vulnerability!F110</f>
        <v>7.9177597559525719</v>
      </c>
      <c r="O111" s="13">
        <f>Vulnerability!I110</f>
        <v>7.1706396346301471</v>
      </c>
      <c r="P111" s="13">
        <f>Vulnerability!P110</f>
        <v>2.7508063584100566</v>
      </c>
      <c r="Q111" s="13">
        <f t="shared" si="28"/>
        <v>6.4392413762363363</v>
      </c>
      <c r="R111" s="13">
        <f>Vulnerability!V110</f>
        <v>0</v>
      </c>
      <c r="S111" s="13">
        <f>Vulnerability!AD110</f>
        <v>2.6973484848484848</v>
      </c>
      <c r="T111" s="13">
        <f>Vulnerability!AG110</f>
        <v>4.4700898500766595</v>
      </c>
      <c r="U111" s="13">
        <f>Vulnerability!AJ110</f>
        <v>5.7409771301860095</v>
      </c>
      <c r="V111" s="13">
        <f>Vulnerability!AM110</f>
        <v>0</v>
      </c>
      <c r="W111" s="13">
        <f>Vulnerability!AO110</f>
        <v>7.8947368421052637</v>
      </c>
      <c r="X111" s="13">
        <f t="shared" si="29"/>
        <v>4.7127777539747306</v>
      </c>
      <c r="Y111" s="13">
        <f t="shared" si="30"/>
        <v>2.6794687528827401</v>
      </c>
      <c r="Z111" s="13">
        <f t="shared" si="31"/>
        <v>4.8348435300805432</v>
      </c>
      <c r="AA111" s="13">
        <f>'Lack of Coping Capacity'!G110</f>
        <v>6.0852394726017831</v>
      </c>
      <c r="AB111" s="13">
        <f>'Lack of Coping Capacity'!J110</f>
        <v>5.8285661697387692</v>
      </c>
      <c r="AC111" s="13">
        <f t="shared" si="32"/>
        <v>5.9569028211702761</v>
      </c>
      <c r="AD111" s="13">
        <f>'Lack of Coping Capacity'!P110</f>
        <v>6.5815077452614137</v>
      </c>
      <c r="AE111" s="13">
        <f>'Lack of Coping Capacity'!S110</f>
        <v>5.3599999999999994</v>
      </c>
      <c r="AF111" s="13">
        <f>'Lack of Coping Capacity'!X110</f>
        <v>7.8239976372662658</v>
      </c>
      <c r="AG111" s="13">
        <f t="shared" si="33"/>
        <v>6.588501794175893</v>
      </c>
      <c r="AH111" s="164">
        <f t="shared" si="34"/>
        <v>6.2830193106674663</v>
      </c>
      <c r="AI111" s="166">
        <f t="shared" si="35"/>
        <v>4.989891569442209</v>
      </c>
    </row>
    <row r="112" spans="1:35" x14ac:dyDescent="0.25">
      <c r="A112" s="157" t="s">
        <v>17</v>
      </c>
      <c r="B112" s="125" t="s">
        <v>454</v>
      </c>
      <c r="C112" s="125" t="s">
        <v>16</v>
      </c>
      <c r="D112" s="104" t="s">
        <v>584</v>
      </c>
      <c r="E112" s="12">
        <f>'Hazard &amp; Exposure'!N111</f>
        <v>4</v>
      </c>
      <c r="F112" s="12">
        <f>'Hazard &amp; Exposure'!O111</f>
        <v>3.5164562403748993</v>
      </c>
      <c r="G112" s="12">
        <f>'Hazard &amp; Exposure'!P111</f>
        <v>5.1924643237272372</v>
      </c>
      <c r="H112" s="12">
        <f>'Hazard &amp; Exposure'!Q111</f>
        <v>8.3333333333333339</v>
      </c>
      <c r="I112" s="12">
        <f>'Hazard &amp; Exposure'!R111</f>
        <v>5.6523843336572854</v>
      </c>
      <c r="J112" s="12" t="str">
        <f>'Hazard &amp; Exposure'!U111</f>
        <v>x</v>
      </c>
      <c r="K112" s="12">
        <f>'Hazard &amp; Exposure'!W111</f>
        <v>2.5863558202981949</v>
      </c>
      <c r="L112" s="13">
        <f>'Hazard &amp; Exposure'!X111</f>
        <v>2.5863558202981949</v>
      </c>
      <c r="M112" s="13">
        <f t="shared" si="27"/>
        <v>4.289504996917648</v>
      </c>
      <c r="N112" s="13">
        <f>Vulnerability!F111</f>
        <v>7.9177597559525719</v>
      </c>
      <c r="O112" s="13">
        <f>Vulnerability!I111</f>
        <v>7.1706396346301471</v>
      </c>
      <c r="P112" s="13">
        <f>Vulnerability!P111</f>
        <v>2.7508063584100566</v>
      </c>
      <c r="Q112" s="13">
        <f t="shared" si="28"/>
        <v>6.4392413762363363</v>
      </c>
      <c r="R112" s="13">
        <f>Vulnerability!V111</f>
        <v>0</v>
      </c>
      <c r="S112" s="13">
        <f>Vulnerability!AD111</f>
        <v>2.6973484848484848</v>
      </c>
      <c r="T112" s="13">
        <f>Vulnerability!AG111</f>
        <v>3.8145338311545034</v>
      </c>
      <c r="U112" s="13">
        <f>Vulnerability!AJ111</f>
        <v>5.7005187954670609</v>
      </c>
      <c r="V112" s="13">
        <f>Vulnerability!AM111</f>
        <v>1.2369179711897331</v>
      </c>
      <c r="W112" s="13">
        <f>Vulnerability!AO111</f>
        <v>4.2105263157894735</v>
      </c>
      <c r="X112" s="13">
        <f t="shared" si="29"/>
        <v>3.6818032798697486</v>
      </c>
      <c r="Y112" s="13">
        <f t="shared" si="30"/>
        <v>2.0255255608248408</v>
      </c>
      <c r="Z112" s="13">
        <f t="shared" si="31"/>
        <v>4.5960000486657444</v>
      </c>
      <c r="AA112" s="13">
        <f>'Lack of Coping Capacity'!G111</f>
        <v>6.0852394726017831</v>
      </c>
      <c r="AB112" s="13">
        <f>'Lack of Coping Capacity'!J111</f>
        <v>5.8285661697387692</v>
      </c>
      <c r="AC112" s="13">
        <f t="shared" si="32"/>
        <v>5.9569028211702761</v>
      </c>
      <c r="AD112" s="13">
        <f>'Lack of Coping Capacity'!P111</f>
        <v>6.5815077452614137</v>
      </c>
      <c r="AE112" s="13">
        <f>'Lack of Coping Capacity'!S111</f>
        <v>5.3599999999999994</v>
      </c>
      <c r="AF112" s="13">
        <f>'Lack of Coping Capacity'!X111</f>
        <v>7.3479275583774815</v>
      </c>
      <c r="AG112" s="13">
        <f t="shared" si="33"/>
        <v>6.4298117678796318</v>
      </c>
      <c r="AH112" s="164">
        <f t="shared" si="34"/>
        <v>6.1990451625943077</v>
      </c>
      <c r="AI112" s="166">
        <f t="shared" si="35"/>
        <v>4.962539778966689</v>
      </c>
    </row>
    <row r="113" spans="1:35" ht="15.75" thickBot="1" x14ac:dyDescent="0.3">
      <c r="A113" s="158" t="s">
        <v>17</v>
      </c>
      <c r="B113" s="159" t="s">
        <v>455</v>
      </c>
      <c r="C113" s="159" t="s">
        <v>16</v>
      </c>
      <c r="D113" s="160" t="s">
        <v>585</v>
      </c>
      <c r="E113" s="161">
        <f>'Hazard &amp; Exposure'!N112</f>
        <v>6.25</v>
      </c>
      <c r="F113" s="161">
        <f>'Hazard &amp; Exposure'!O112</f>
        <v>2.8837085401993958</v>
      </c>
      <c r="G113" s="161">
        <f>'Hazard &amp; Exposure'!P112</f>
        <v>4.2774664891805712</v>
      </c>
      <c r="H113" s="161">
        <f>'Hazard &amp; Exposure'!Q112</f>
        <v>7.291666666666667</v>
      </c>
      <c r="I113" s="161">
        <f>'Hazard &amp; Exposure'!R112</f>
        <v>5.4269978791204663</v>
      </c>
      <c r="J113" s="161" t="str">
        <f>'Hazard &amp; Exposure'!U112</f>
        <v>x</v>
      </c>
      <c r="K113" s="161">
        <f>'Hazard &amp; Exposure'!W112</f>
        <v>2.5863558202981949</v>
      </c>
      <c r="L113" s="162">
        <f>'Hazard &amp; Exposure'!X112</f>
        <v>2.5863558202981949</v>
      </c>
      <c r="M113" s="162">
        <f t="shared" si="27"/>
        <v>4.1501000963236798</v>
      </c>
      <c r="N113" s="162">
        <f>Vulnerability!F112</f>
        <v>5.5302661070669847</v>
      </c>
      <c r="O113" s="162">
        <f>Vulnerability!I112</f>
        <v>7.1706396346301471</v>
      </c>
      <c r="P113" s="162">
        <f>Vulnerability!P112</f>
        <v>2.7501813560515571</v>
      </c>
      <c r="Q113" s="162">
        <f t="shared" si="28"/>
        <v>5.2453383012039181</v>
      </c>
      <c r="R113" s="162">
        <f>Vulnerability!V112</f>
        <v>0</v>
      </c>
      <c r="S113" s="162">
        <f>Vulnerability!AD112</f>
        <v>3.7476053358609485</v>
      </c>
      <c r="T113" s="162">
        <f>Vulnerability!AG112</f>
        <v>3.4812103838190791</v>
      </c>
      <c r="U113" s="162">
        <f>Vulnerability!AJ112</f>
        <v>3.0911436721403671</v>
      </c>
      <c r="V113" s="162">
        <f>Vulnerability!AM112</f>
        <v>0</v>
      </c>
      <c r="W113" s="162">
        <f>Vulnerability!AO112</f>
        <v>4.2105263157894735</v>
      </c>
      <c r="X113" s="162">
        <f t="shared" si="29"/>
        <v>3.0260389146195226</v>
      </c>
      <c r="Y113" s="162">
        <f t="shared" si="30"/>
        <v>1.6330239878265196</v>
      </c>
      <c r="Z113" s="162">
        <f t="shared" si="31"/>
        <v>3.6548180818844402</v>
      </c>
      <c r="AA113" s="162">
        <f>'Lack of Coping Capacity'!G112</f>
        <v>6.0852394726017831</v>
      </c>
      <c r="AB113" s="162">
        <f>'Lack of Coping Capacity'!J112</f>
        <v>5.8285661697387692</v>
      </c>
      <c r="AC113" s="162">
        <f t="shared" si="32"/>
        <v>5.9569028211702761</v>
      </c>
      <c r="AD113" s="162">
        <f>'Lack of Coping Capacity'!P112</f>
        <v>6.5815077452614137</v>
      </c>
      <c r="AE113" s="162">
        <f>'Lack of Coping Capacity'!S112</f>
        <v>5.3599999999999994</v>
      </c>
      <c r="AF113" s="162">
        <f>'Lack of Coping Capacity'!X112</f>
        <v>8.2704973872399528</v>
      </c>
      <c r="AG113" s="162">
        <f t="shared" si="33"/>
        <v>6.7373350441671223</v>
      </c>
      <c r="AH113" s="165">
        <f t="shared" si="34"/>
        <v>6.3631270270405329</v>
      </c>
      <c r="AI113" s="168">
        <f t="shared" si="35"/>
        <v>4.5870306622209815</v>
      </c>
    </row>
    <row r="114" spans="1:35" x14ac:dyDescent="0.25">
      <c r="A114" s="152" t="s">
        <v>5</v>
      </c>
      <c r="B114" s="153" t="s">
        <v>457</v>
      </c>
      <c r="C114" s="153" t="s">
        <v>4</v>
      </c>
      <c r="D114" s="154" t="s">
        <v>587</v>
      </c>
      <c r="E114" s="155">
        <f>'Hazard &amp; Exposure'!N114</f>
        <v>10</v>
      </c>
      <c r="F114" s="155">
        <f>'Hazard &amp; Exposure'!O114</f>
        <v>0</v>
      </c>
      <c r="G114" s="155">
        <f>'Hazard &amp; Exposure'!P114</f>
        <v>1.4798341800541852</v>
      </c>
      <c r="H114" s="155">
        <f>'Hazard &amp; Exposure'!Q114</f>
        <v>0</v>
      </c>
      <c r="I114" s="155">
        <f>'Hazard &amp; Exposure'!R114</f>
        <v>5.0821971575440896</v>
      </c>
      <c r="J114" s="155" t="str">
        <f>'Hazard &amp; Exposure'!U114</f>
        <v>x</v>
      </c>
      <c r="K114" s="155">
        <f>'Hazard &amp; Exposure'!W114</f>
        <v>3.6007781028747559</v>
      </c>
      <c r="L114" s="156">
        <f>'Hazard &amp; Exposure'!X114</f>
        <v>3.6007781028747559</v>
      </c>
      <c r="M114" s="156">
        <f t="shared" si="27"/>
        <v>4.3821326247960339</v>
      </c>
      <c r="N114" s="156">
        <f>Vulnerability!F114</f>
        <v>9.51398643924799</v>
      </c>
      <c r="O114" s="156">
        <f>Vulnerability!I114</f>
        <v>6.3026109086021194</v>
      </c>
      <c r="P114" s="156">
        <f>Vulnerability!P114</f>
        <v>1.875190706822697</v>
      </c>
      <c r="Q114" s="156">
        <f t="shared" si="28"/>
        <v>6.8014436234801989</v>
      </c>
      <c r="R114" s="156">
        <f>Vulnerability!V114</f>
        <v>0</v>
      </c>
      <c r="S114" s="156">
        <f>Vulnerability!AD114</f>
        <v>4.8488348542784099</v>
      </c>
      <c r="T114" s="156">
        <f>Vulnerability!AG114</f>
        <v>7.6111743311689759</v>
      </c>
      <c r="U114" s="156">
        <f>Vulnerability!AJ114</f>
        <v>6.5450041837821402</v>
      </c>
      <c r="V114" s="156">
        <f>Vulnerability!AM114</f>
        <v>10</v>
      </c>
      <c r="W114" s="156">
        <f>Vulnerability!AO114</f>
        <v>7.8947368421052637</v>
      </c>
      <c r="X114" s="156">
        <f t="shared" si="29"/>
        <v>7.8700104918228533</v>
      </c>
      <c r="Y114" s="156">
        <f t="shared" si="30"/>
        <v>5.1100921057085413</v>
      </c>
      <c r="Z114" s="156">
        <f t="shared" si="31"/>
        <v>6.0256026311025837</v>
      </c>
      <c r="AA114" s="156">
        <f>'Lack of Coping Capacity'!G114</f>
        <v>9.0371916040418192</v>
      </c>
      <c r="AB114" s="156">
        <f>'Lack of Coping Capacity'!J114</f>
        <v>7.8959820508956913</v>
      </c>
      <c r="AC114" s="156">
        <f t="shared" si="32"/>
        <v>8.4665868274687561</v>
      </c>
      <c r="AD114" s="156">
        <f>'Lack of Coping Capacity'!P114</f>
        <v>9.2717239069795045</v>
      </c>
      <c r="AE114" s="156">
        <f>'Lack of Coping Capacity'!S114</f>
        <v>9.8855555555555554</v>
      </c>
      <c r="AF114" s="156">
        <f>'Lack of Coping Capacity'!X114</f>
        <v>9.6721536920354687</v>
      </c>
      <c r="AG114" s="156">
        <f t="shared" si="33"/>
        <v>9.6098110515235096</v>
      </c>
      <c r="AH114" s="163">
        <f t="shared" si="34"/>
        <v>9.1185688996101533</v>
      </c>
      <c r="AI114" s="167">
        <f t="shared" si="35"/>
        <v>6.2211532021730216</v>
      </c>
    </row>
    <row r="115" spans="1:35" x14ac:dyDescent="0.25">
      <c r="A115" s="157" t="s">
        <v>5</v>
      </c>
      <c r="B115" s="125" t="s">
        <v>456</v>
      </c>
      <c r="C115" s="125" t="s">
        <v>4</v>
      </c>
      <c r="D115" s="104" t="s">
        <v>586</v>
      </c>
      <c r="E115" s="12">
        <f>'Hazard &amp; Exposure'!N113</f>
        <v>7.5625</v>
      </c>
      <c r="F115" s="12">
        <f>'Hazard &amp; Exposure'!O113</f>
        <v>3.7568994849611945</v>
      </c>
      <c r="G115" s="12">
        <f>'Hazard &amp; Exposure'!P113</f>
        <v>1.2834394154666313</v>
      </c>
      <c r="H115" s="12">
        <f>'Hazard &amp; Exposure'!Q113</f>
        <v>0</v>
      </c>
      <c r="I115" s="12">
        <f>'Hazard &amp; Exposure'!R113</f>
        <v>3.8047578677656775</v>
      </c>
      <c r="J115" s="12" t="str">
        <f>'Hazard &amp; Exposure'!U113</f>
        <v>x</v>
      </c>
      <c r="K115" s="12">
        <f>'Hazard &amp; Exposure'!W113</f>
        <v>3.6007781028747559</v>
      </c>
      <c r="L115" s="13">
        <f>'Hazard &amp; Exposure'!X113</f>
        <v>3.6007781028747559</v>
      </c>
      <c r="M115" s="13">
        <f t="shared" si="27"/>
        <v>3.7034700605922644</v>
      </c>
      <c r="N115" s="13">
        <f>Vulnerability!F113</f>
        <v>9.6656808098044653</v>
      </c>
      <c r="O115" s="13">
        <f>Vulnerability!I113</f>
        <v>5.965110908602119</v>
      </c>
      <c r="P115" s="13">
        <f>Vulnerability!P113</f>
        <v>1.8752609169295738</v>
      </c>
      <c r="Q115" s="13">
        <f t="shared" si="28"/>
        <v>6.7929333612851552</v>
      </c>
      <c r="R115" s="13">
        <f>Vulnerability!V113</f>
        <v>0</v>
      </c>
      <c r="S115" s="13">
        <f>Vulnerability!AD113</f>
        <v>3.7890909090909091</v>
      </c>
      <c r="T115" s="13">
        <f>Vulnerability!AG113</f>
        <v>7.655578288203964</v>
      </c>
      <c r="U115" s="13">
        <f>Vulnerability!AJ113</f>
        <v>6.800682433227438</v>
      </c>
      <c r="V115" s="13">
        <f>Vulnerability!AM113</f>
        <v>10</v>
      </c>
      <c r="W115" s="13">
        <f>Vulnerability!AO113</f>
        <v>4.2105263157894735</v>
      </c>
      <c r="X115" s="13">
        <f t="shared" si="29"/>
        <v>7.2699549887892143</v>
      </c>
      <c r="Y115" s="13">
        <f t="shared" si="30"/>
        <v>4.5781552356866264</v>
      </c>
      <c r="Z115" s="13">
        <f t="shared" si="31"/>
        <v>5.7997586748805086</v>
      </c>
      <c r="AA115" s="13">
        <f>'Lack of Coping Capacity'!G113</f>
        <v>9.0371916040418192</v>
      </c>
      <c r="AB115" s="13">
        <f>'Lack of Coping Capacity'!J113</f>
        <v>7.8959820508956913</v>
      </c>
      <c r="AC115" s="13">
        <f t="shared" si="32"/>
        <v>8.4665868274687561</v>
      </c>
      <c r="AD115" s="13">
        <f>'Lack of Coping Capacity'!P113</f>
        <v>9.2717239069795045</v>
      </c>
      <c r="AE115" s="13">
        <f>'Lack of Coping Capacity'!S113</f>
        <v>9.8855555555555554</v>
      </c>
      <c r="AF115" s="13">
        <f>'Lack of Coping Capacity'!X113</f>
        <v>9.3819616926008873</v>
      </c>
      <c r="AG115" s="13">
        <f t="shared" si="33"/>
        <v>9.5130803850453152</v>
      </c>
      <c r="AH115" s="164">
        <f t="shared" si="34"/>
        <v>9.0553798394981069</v>
      </c>
      <c r="AI115" s="166">
        <f t="shared" si="35"/>
        <v>5.7939553549202314</v>
      </c>
    </row>
    <row r="116" spans="1:35" x14ac:dyDescent="0.25">
      <c r="A116" s="157" t="s">
        <v>5</v>
      </c>
      <c r="B116" s="125" t="s">
        <v>458</v>
      </c>
      <c r="C116" s="125" t="s">
        <v>4</v>
      </c>
      <c r="D116" s="104" t="s">
        <v>588</v>
      </c>
      <c r="E116" s="12" t="str">
        <f>'Hazard &amp; Exposure'!N115</f>
        <v>x</v>
      </c>
      <c r="F116" s="12">
        <f>'Hazard &amp; Exposure'!O115</f>
        <v>0</v>
      </c>
      <c r="G116" s="12">
        <f>'Hazard &amp; Exposure'!P115</f>
        <v>0</v>
      </c>
      <c r="H116" s="12">
        <f>'Hazard &amp; Exposure'!Q115</f>
        <v>0</v>
      </c>
      <c r="I116" s="12">
        <f>'Hazard &amp; Exposure'!R115</f>
        <v>0</v>
      </c>
      <c r="J116" s="12" t="str">
        <f>'Hazard &amp; Exposure'!U115</f>
        <v>x</v>
      </c>
      <c r="K116" s="12">
        <f>'Hazard &amp; Exposure'!W115</f>
        <v>3.6007781028747559</v>
      </c>
      <c r="L116" s="13">
        <f>'Hazard &amp; Exposure'!X115</f>
        <v>3.6007781028747559</v>
      </c>
      <c r="M116" s="13">
        <f t="shared" si="27"/>
        <v>1.9761155152742147</v>
      </c>
      <c r="N116" s="13">
        <f>Vulnerability!F115</f>
        <v>9.1752938640407482</v>
      </c>
      <c r="O116" s="13">
        <f>Vulnerability!I115</f>
        <v>7.1776109086021203</v>
      </c>
      <c r="P116" s="13">
        <f>Vulnerability!P115</f>
        <v>1.8751545878889491</v>
      </c>
      <c r="Q116" s="13">
        <f t="shared" si="28"/>
        <v>6.8508383061431415</v>
      </c>
      <c r="R116" s="13">
        <f>Vulnerability!V115</f>
        <v>0</v>
      </c>
      <c r="S116" s="13">
        <f>Vulnerability!AD115</f>
        <v>3.7890909090909091</v>
      </c>
      <c r="T116" s="13">
        <f>Vulnerability!AG115</f>
        <v>10</v>
      </c>
      <c r="U116" s="13">
        <f>Vulnerability!AJ115</f>
        <v>8.399903078531894</v>
      </c>
      <c r="V116" s="13">
        <f>Vulnerability!AM115</f>
        <v>0</v>
      </c>
      <c r="W116" s="13" t="str">
        <f>Vulnerability!AO115</f>
        <v>x</v>
      </c>
      <c r="X116" s="13">
        <f t="shared" si="29"/>
        <v>7.1544651948110225</v>
      </c>
      <c r="Y116" s="13">
        <f t="shared" si="30"/>
        <v>4.4806712762785592</v>
      </c>
      <c r="Z116" s="13">
        <f t="shared" si="31"/>
        <v>5.7962750352463601</v>
      </c>
      <c r="AA116" s="13">
        <f>'Lack of Coping Capacity'!G115</f>
        <v>9.0371916040418192</v>
      </c>
      <c r="AB116" s="13">
        <f>'Lack of Coping Capacity'!J115</f>
        <v>7.8959820508956913</v>
      </c>
      <c r="AC116" s="13">
        <f t="shared" si="32"/>
        <v>8.4665868274687561</v>
      </c>
      <c r="AD116" s="13">
        <f>'Lack of Coping Capacity'!P115</f>
        <v>9.2717239069795045</v>
      </c>
      <c r="AE116" s="13">
        <f>'Lack of Coping Capacity'!S115</f>
        <v>9.8855555555555554</v>
      </c>
      <c r="AF116" s="13">
        <f>'Lack of Coping Capacity'!X115</f>
        <v>9.974431586121085</v>
      </c>
      <c r="AG116" s="13">
        <f t="shared" si="33"/>
        <v>9.7105703495520483</v>
      </c>
      <c r="AH116" s="164">
        <f t="shared" si="34"/>
        <v>9.1865945343641346</v>
      </c>
      <c r="AI116" s="166">
        <f t="shared" si="35"/>
        <v>4.7210502216346857</v>
      </c>
    </row>
    <row r="117" spans="1:35" x14ac:dyDescent="0.25">
      <c r="A117" s="157" t="s">
        <v>5</v>
      </c>
      <c r="B117" s="125" t="s">
        <v>459</v>
      </c>
      <c r="C117" s="125" t="s">
        <v>4</v>
      </c>
      <c r="D117" s="104" t="s">
        <v>589</v>
      </c>
      <c r="E117" s="12">
        <f>'Hazard &amp; Exposure'!N116</f>
        <v>2.25</v>
      </c>
      <c r="F117" s="12">
        <f>'Hazard &amp; Exposure'!O116</f>
        <v>5.3070323041983789</v>
      </c>
      <c r="G117" s="12">
        <f>'Hazard &amp; Exposure'!P116</f>
        <v>5.4073129619224609</v>
      </c>
      <c r="H117" s="12">
        <f>'Hazard &amp; Exposure'!Q116</f>
        <v>5.2083333333333339</v>
      </c>
      <c r="I117" s="12">
        <f>'Hazard &amp; Exposure'!R116</f>
        <v>4.6603565800585516</v>
      </c>
      <c r="J117" s="12" t="str">
        <f>'Hazard &amp; Exposure'!U116</f>
        <v>x</v>
      </c>
      <c r="K117" s="12">
        <f>'Hazard &amp; Exposure'!W116</f>
        <v>3.6007781028747559</v>
      </c>
      <c r="L117" s="13">
        <f>'Hazard &amp; Exposure'!X116</f>
        <v>3.6007781028747559</v>
      </c>
      <c r="M117" s="13">
        <f t="shared" si="27"/>
        <v>4.1507005856755406</v>
      </c>
      <c r="N117" s="13">
        <f>Vulnerability!F116</f>
        <v>9.2064509591687855</v>
      </c>
      <c r="O117" s="13">
        <f>Vulnerability!I116</f>
        <v>7.0901109086021199</v>
      </c>
      <c r="P117" s="13">
        <f>Vulnerability!P116</f>
        <v>1.8752348679247177</v>
      </c>
      <c r="Q117" s="13">
        <f t="shared" si="28"/>
        <v>6.8445619237161024</v>
      </c>
      <c r="R117" s="13">
        <f>Vulnerability!V116</f>
        <v>1.8254933856625706</v>
      </c>
      <c r="S117" s="13">
        <f>Vulnerability!AD116</f>
        <v>4.9323403754015862</v>
      </c>
      <c r="T117" s="13">
        <f>Vulnerability!AG116</f>
        <v>6.4111217204623179</v>
      </c>
      <c r="U117" s="13">
        <f>Vulnerability!AJ116</f>
        <v>4.1671403866752037</v>
      </c>
      <c r="V117" s="13">
        <f>Vulnerability!AM116</f>
        <v>3.4308799090806534</v>
      </c>
      <c r="W117" s="13">
        <f>Vulnerability!AO116</f>
        <v>1.5789473684210531</v>
      </c>
      <c r="X117" s="13">
        <f t="shared" si="29"/>
        <v>4.2903235144525995</v>
      </c>
      <c r="Y117" s="13">
        <f t="shared" si="30"/>
        <v>3.1527679286985917</v>
      </c>
      <c r="Z117" s="13">
        <f t="shared" si="31"/>
        <v>5.2840481598523272</v>
      </c>
      <c r="AA117" s="13">
        <f>'Lack of Coping Capacity'!G116</f>
        <v>9.0371916040418192</v>
      </c>
      <c r="AB117" s="13">
        <f>'Lack of Coping Capacity'!J116</f>
        <v>7.8959820508956913</v>
      </c>
      <c r="AC117" s="13">
        <f t="shared" si="32"/>
        <v>8.4665868274687561</v>
      </c>
      <c r="AD117" s="13">
        <f>'Lack of Coping Capacity'!P116</f>
        <v>9.2717239069795045</v>
      </c>
      <c r="AE117" s="13">
        <f>'Lack of Coping Capacity'!S116</f>
        <v>9.8855555555555554</v>
      </c>
      <c r="AF117" s="13">
        <f>'Lack of Coping Capacity'!X116</f>
        <v>9.9736114352672249</v>
      </c>
      <c r="AG117" s="13">
        <f t="shared" si="33"/>
        <v>9.7102969659340932</v>
      </c>
      <c r="AH117" s="164">
        <f t="shared" si="34"/>
        <v>9.1864067120434694</v>
      </c>
      <c r="AI117" s="166">
        <f t="shared" si="35"/>
        <v>5.8624337453904483</v>
      </c>
    </row>
    <row r="118" spans="1:35" x14ac:dyDescent="0.25">
      <c r="A118" s="157" t="s">
        <v>5</v>
      </c>
      <c r="B118" s="125" t="s">
        <v>460</v>
      </c>
      <c r="C118" s="125" t="s">
        <v>4</v>
      </c>
      <c r="D118" s="104" t="s">
        <v>590</v>
      </c>
      <c r="E118" s="12" t="str">
        <f>'Hazard &amp; Exposure'!N117</f>
        <v>x</v>
      </c>
      <c r="F118" s="12">
        <f>'Hazard &amp; Exposure'!O117</f>
        <v>0</v>
      </c>
      <c r="G118" s="12">
        <f>'Hazard &amp; Exposure'!P117</f>
        <v>1.1166097940069619E-3</v>
      </c>
      <c r="H118" s="12">
        <f>'Hazard &amp; Exposure'!Q117</f>
        <v>0</v>
      </c>
      <c r="I118" s="12">
        <f>'Hazard &amp; Exposure'!R117</f>
        <v>0</v>
      </c>
      <c r="J118" s="12" t="str">
        <f>'Hazard &amp; Exposure'!U117</f>
        <v>x</v>
      </c>
      <c r="K118" s="12">
        <f>'Hazard &amp; Exposure'!W117</f>
        <v>3.6007781028747559</v>
      </c>
      <c r="L118" s="13">
        <f>'Hazard &amp; Exposure'!X117</f>
        <v>3.6007781028747559</v>
      </c>
      <c r="M118" s="13">
        <f t="shared" si="27"/>
        <v>1.9761155152742147</v>
      </c>
      <c r="N118" s="13">
        <f>Vulnerability!F117</f>
        <v>9.1752938640407482</v>
      </c>
      <c r="O118" s="13">
        <f>Vulnerability!I117</f>
        <v>7.1776109086021203</v>
      </c>
      <c r="P118" s="13">
        <f>Vulnerability!P117</f>
        <v>1.8751545878889491</v>
      </c>
      <c r="Q118" s="13">
        <f t="shared" si="28"/>
        <v>6.8508383061431415</v>
      </c>
      <c r="R118" s="13">
        <f>Vulnerability!V117</f>
        <v>0</v>
      </c>
      <c r="S118" s="13">
        <f>Vulnerability!AD117</f>
        <v>3.7890909090909091</v>
      </c>
      <c r="T118" s="13">
        <f>Vulnerability!AG117</f>
        <v>10</v>
      </c>
      <c r="U118" s="13">
        <f>Vulnerability!AJ117</f>
        <v>8.4001285897985429</v>
      </c>
      <c r="V118" s="13">
        <f>Vulnerability!AM117</f>
        <v>0</v>
      </c>
      <c r="W118" s="13" t="str">
        <f>Vulnerability!AO117</f>
        <v>x</v>
      </c>
      <c r="X118" s="13">
        <f t="shared" si="29"/>
        <v>7.1545474732690115</v>
      </c>
      <c r="Y118" s="13">
        <f t="shared" si="30"/>
        <v>4.4807402166403083</v>
      </c>
      <c r="Z118" s="13">
        <f t="shared" si="31"/>
        <v>5.7963026659679464</v>
      </c>
      <c r="AA118" s="13">
        <f>'Lack of Coping Capacity'!G117</f>
        <v>9.0371916040418192</v>
      </c>
      <c r="AB118" s="13">
        <f>'Lack of Coping Capacity'!J117</f>
        <v>7.8959820508956913</v>
      </c>
      <c r="AC118" s="13">
        <f t="shared" si="32"/>
        <v>8.4665868274687561</v>
      </c>
      <c r="AD118" s="13">
        <f>'Lack of Coping Capacity'!P117</f>
        <v>9.2717239069795045</v>
      </c>
      <c r="AE118" s="13">
        <f>'Lack of Coping Capacity'!S117</f>
        <v>9.8855555555555554</v>
      </c>
      <c r="AF118" s="13">
        <f>'Lack of Coping Capacity'!X117</f>
        <v>9.3580315674687071</v>
      </c>
      <c r="AG118" s="13">
        <f t="shared" si="33"/>
        <v>9.5051036766679218</v>
      </c>
      <c r="AH118" s="164">
        <f t="shared" si="34"/>
        <v>9.0502555460374268</v>
      </c>
      <c r="AI118" s="166">
        <f t="shared" si="35"/>
        <v>4.6975860232679656</v>
      </c>
    </row>
    <row r="119" spans="1:35" x14ac:dyDescent="0.25">
      <c r="A119" s="157" t="s">
        <v>5</v>
      </c>
      <c r="B119" s="125" t="s">
        <v>461</v>
      </c>
      <c r="C119" s="125" t="s">
        <v>4</v>
      </c>
      <c r="D119" s="104" t="s">
        <v>591</v>
      </c>
      <c r="E119" s="12">
        <f>'Hazard &amp; Exposure'!N118</f>
        <v>6.25</v>
      </c>
      <c r="F119" s="12">
        <f>'Hazard &amp; Exposure'!O118</f>
        <v>1.8416339324337194</v>
      </c>
      <c r="G119" s="12">
        <f>'Hazard &amp; Exposure'!P118</f>
        <v>2.4985999119546634</v>
      </c>
      <c r="H119" s="12">
        <f>'Hazard &amp; Exposure'!Q118</f>
        <v>4.1666666666666661</v>
      </c>
      <c r="I119" s="12">
        <f>'Hazard &amp; Exposure'!R118</f>
        <v>3.9060192243467706</v>
      </c>
      <c r="J119" s="12" t="str">
        <f>'Hazard &amp; Exposure'!U118</f>
        <v>x</v>
      </c>
      <c r="K119" s="12">
        <f>'Hazard &amp; Exposure'!W118</f>
        <v>3.6007781028747559</v>
      </c>
      <c r="L119" s="13">
        <f>'Hazard &amp; Exposure'!X118</f>
        <v>3.6007781028747559</v>
      </c>
      <c r="M119" s="13">
        <f t="shared" si="27"/>
        <v>3.7549817332016806</v>
      </c>
      <c r="N119" s="13">
        <f>Vulnerability!F118</f>
        <v>9.3559126188064905</v>
      </c>
      <c r="O119" s="13">
        <f>Vulnerability!I118</f>
        <v>6.6901109086021195</v>
      </c>
      <c r="P119" s="13">
        <f>Vulnerability!P118</f>
        <v>1.8752611919065967</v>
      </c>
      <c r="Q119" s="13">
        <f t="shared" si="28"/>
        <v>6.8192993345304238</v>
      </c>
      <c r="R119" s="13">
        <f>Vulnerability!V118</f>
        <v>0</v>
      </c>
      <c r="S119" s="13">
        <f>Vulnerability!AD118</f>
        <v>5.1010229268120995</v>
      </c>
      <c r="T119" s="13">
        <f>Vulnerability!AG118</f>
        <v>7.0888787287172867</v>
      </c>
      <c r="U119" s="13">
        <f>Vulnerability!AJ118</f>
        <v>5.9313455431486641</v>
      </c>
      <c r="V119" s="13">
        <f>Vulnerability!AM118</f>
        <v>0</v>
      </c>
      <c r="W119" s="13">
        <f>Vulnerability!AO118</f>
        <v>4.2105263157894735</v>
      </c>
      <c r="X119" s="13">
        <f t="shared" si="29"/>
        <v>4.8527546073005903</v>
      </c>
      <c r="Y119" s="13">
        <f t="shared" si="30"/>
        <v>2.7722086361577336</v>
      </c>
      <c r="Z119" s="13">
        <f t="shared" si="31"/>
        <v>5.1287202975849047</v>
      </c>
      <c r="AA119" s="13">
        <f>'Lack of Coping Capacity'!G118</f>
        <v>9.0371916040418192</v>
      </c>
      <c r="AB119" s="13">
        <f>'Lack of Coping Capacity'!J118</f>
        <v>7.8959820508956913</v>
      </c>
      <c r="AC119" s="13">
        <f t="shared" si="32"/>
        <v>8.4665868274687561</v>
      </c>
      <c r="AD119" s="13">
        <f>'Lack of Coping Capacity'!P118</f>
        <v>9.2717239069795045</v>
      </c>
      <c r="AE119" s="13">
        <f>'Lack of Coping Capacity'!S118</f>
        <v>9.8855555555555554</v>
      </c>
      <c r="AF119" s="13">
        <f>'Lack of Coping Capacity'!X118</f>
        <v>9.8796968039294715</v>
      </c>
      <c r="AG119" s="13">
        <f t="shared" si="33"/>
        <v>9.6789920888215093</v>
      </c>
      <c r="AH119" s="164">
        <f t="shared" si="34"/>
        <v>9.1650192500955523</v>
      </c>
      <c r="AI119" s="166">
        <f t="shared" si="35"/>
        <v>5.6094042814665865</v>
      </c>
    </row>
    <row r="120" spans="1:35" x14ac:dyDescent="0.25">
      <c r="A120" s="157" t="s">
        <v>5</v>
      </c>
      <c r="B120" s="125" t="s">
        <v>462</v>
      </c>
      <c r="C120" s="125" t="s">
        <v>4</v>
      </c>
      <c r="D120" s="104" t="s">
        <v>592</v>
      </c>
      <c r="E120" s="12">
        <f>'Hazard &amp; Exposure'!N119</f>
        <v>5.0625</v>
      </c>
      <c r="F120" s="12">
        <f>'Hazard &amp; Exposure'!O119</f>
        <v>3.6931868439300124</v>
      </c>
      <c r="G120" s="12">
        <f>'Hazard &amp; Exposure'!P119</f>
        <v>3.1884969427969612</v>
      </c>
      <c r="H120" s="12">
        <f>'Hazard &amp; Exposure'!Q119</f>
        <v>3.125</v>
      </c>
      <c r="I120" s="12">
        <f>'Hazard &amp; Exposure'!R119</f>
        <v>3.811739432945378</v>
      </c>
      <c r="J120" s="12" t="str">
        <f>'Hazard &amp; Exposure'!U119</f>
        <v>x</v>
      </c>
      <c r="K120" s="12">
        <f>'Hazard &amp; Exposure'!W119</f>
        <v>3.6007781028747559</v>
      </c>
      <c r="L120" s="13">
        <f>'Hazard &amp; Exposure'!X119</f>
        <v>3.6007781028747559</v>
      </c>
      <c r="M120" s="13">
        <f t="shared" si="27"/>
        <v>3.7070100816873697</v>
      </c>
      <c r="N120" s="13">
        <f>Vulnerability!F119</f>
        <v>9.2064509591687855</v>
      </c>
      <c r="O120" s="13">
        <f>Vulnerability!I119</f>
        <v>7.0901109086021199</v>
      </c>
      <c r="P120" s="13">
        <f>Vulnerability!P119</f>
        <v>1.8753772280519894</v>
      </c>
      <c r="Q120" s="13">
        <f t="shared" si="28"/>
        <v>6.84459751374792</v>
      </c>
      <c r="R120" s="13">
        <f>Vulnerability!V119</f>
        <v>0</v>
      </c>
      <c r="S120" s="13">
        <f>Vulnerability!AD119</f>
        <v>4.9381888921289017</v>
      </c>
      <c r="T120" s="13">
        <f>Vulnerability!AG119</f>
        <v>6.5555693414808154</v>
      </c>
      <c r="U120" s="13">
        <f>Vulnerability!AJ119</f>
        <v>5.1386272760318565</v>
      </c>
      <c r="V120" s="13">
        <f>Vulnerability!AM119</f>
        <v>10</v>
      </c>
      <c r="W120" s="13">
        <f>Vulnerability!AO119</f>
        <v>4.2105263157894735</v>
      </c>
      <c r="X120" s="13">
        <f t="shared" si="29"/>
        <v>6.9235048386887277</v>
      </c>
      <c r="Y120" s="13">
        <f t="shared" si="30"/>
        <v>4.2898972468146015</v>
      </c>
      <c r="Z120" s="13">
        <f t="shared" si="31"/>
        <v>5.7164098494522806</v>
      </c>
      <c r="AA120" s="13">
        <f>'Lack of Coping Capacity'!G119</f>
        <v>9.0371916040418192</v>
      </c>
      <c r="AB120" s="13">
        <f>'Lack of Coping Capacity'!J119</f>
        <v>7.8959820508956913</v>
      </c>
      <c r="AC120" s="13">
        <f t="shared" si="32"/>
        <v>8.4665868274687561</v>
      </c>
      <c r="AD120" s="13">
        <f>'Lack of Coping Capacity'!P119</f>
        <v>9.2717239069795045</v>
      </c>
      <c r="AE120" s="13">
        <f>'Lack of Coping Capacity'!S119</f>
        <v>9.8855555555555554</v>
      </c>
      <c r="AF120" s="13">
        <f>'Lack of Coping Capacity'!X119</f>
        <v>9.7592902112267197</v>
      </c>
      <c r="AG120" s="13">
        <f t="shared" si="33"/>
        <v>9.638856557920592</v>
      </c>
      <c r="AH120" s="164">
        <f t="shared" si="34"/>
        <v>9.1379377995098849</v>
      </c>
      <c r="AI120" s="166">
        <f t="shared" si="35"/>
        <v>5.7853784628888638</v>
      </c>
    </row>
    <row r="121" spans="1:35" x14ac:dyDescent="0.25">
      <c r="A121" s="157" t="s">
        <v>5</v>
      </c>
      <c r="B121" s="125" t="s">
        <v>463</v>
      </c>
      <c r="C121" s="125" t="s">
        <v>4</v>
      </c>
      <c r="D121" s="104" t="s">
        <v>593</v>
      </c>
      <c r="E121" s="12">
        <f>'Hazard &amp; Exposure'!N120</f>
        <v>10</v>
      </c>
      <c r="F121" s="12">
        <f>'Hazard &amp; Exposure'!O120</f>
        <v>0</v>
      </c>
      <c r="G121" s="12">
        <f>'Hazard &amp; Exposure'!P120</f>
        <v>5.0504368796623744</v>
      </c>
      <c r="H121" s="12">
        <f>'Hazard &amp; Exposure'!Q120</f>
        <v>0</v>
      </c>
      <c r="I121" s="12">
        <f>'Hazard &amp; Exposure'!R120</f>
        <v>5.7414317548626723</v>
      </c>
      <c r="J121" s="12">
        <f>'Hazard &amp; Exposure'!U120</f>
        <v>4</v>
      </c>
      <c r="K121" s="12">
        <f>'Hazard &amp; Exposure'!W120</f>
        <v>3.6007781028747559</v>
      </c>
      <c r="L121" s="13">
        <f>'Hazard &amp; Exposure'!X120</f>
        <v>3.6965135478973394</v>
      </c>
      <c r="M121" s="13">
        <f t="shared" si="27"/>
        <v>4.8012766069359856</v>
      </c>
      <c r="N121" s="13">
        <f>Vulnerability!F120</f>
        <v>9.51398643924799</v>
      </c>
      <c r="O121" s="13">
        <f>Vulnerability!I120</f>
        <v>6.3026109086021194</v>
      </c>
      <c r="P121" s="13">
        <f>Vulnerability!P120</f>
        <v>1.8752769529242215</v>
      </c>
      <c r="Q121" s="13">
        <f t="shared" si="28"/>
        <v>6.8014651850055801</v>
      </c>
      <c r="R121" s="13">
        <f>Vulnerability!V120</f>
        <v>0</v>
      </c>
      <c r="S121" s="13">
        <f>Vulnerability!AD120</f>
        <v>3.7890909090909091</v>
      </c>
      <c r="T121" s="13">
        <f>Vulnerability!AG120</f>
        <v>8.8222528626202195</v>
      </c>
      <c r="U121" s="13">
        <f>Vulnerability!AJ120</f>
        <v>6.3915178477745371</v>
      </c>
      <c r="V121" s="13">
        <f>Vulnerability!AM120</f>
        <v>10</v>
      </c>
      <c r="W121" s="13">
        <f>Vulnerability!AO120</f>
        <v>7.8947368421052637</v>
      </c>
      <c r="X121" s="13">
        <f t="shared" si="29"/>
        <v>8.0189957203504907</v>
      </c>
      <c r="Y121" s="13">
        <f t="shared" si="30"/>
        <v>5.2496405042481875</v>
      </c>
      <c r="Z121" s="13">
        <f t="shared" si="31"/>
        <v>6.0850925156566422</v>
      </c>
      <c r="AA121" s="13">
        <f>'Lack of Coping Capacity'!G120</f>
        <v>9.0371916040418192</v>
      </c>
      <c r="AB121" s="13">
        <f>'Lack of Coping Capacity'!J120</f>
        <v>7.8959820508956913</v>
      </c>
      <c r="AC121" s="13">
        <f t="shared" si="32"/>
        <v>8.4665868274687561</v>
      </c>
      <c r="AD121" s="13">
        <f>'Lack of Coping Capacity'!P120</f>
        <v>9.2717239069795045</v>
      </c>
      <c r="AE121" s="13">
        <f>'Lack of Coping Capacity'!S120</f>
        <v>9.8855555555555554</v>
      </c>
      <c r="AF121" s="13">
        <f>'Lack of Coping Capacity'!X120</f>
        <v>9.9749999999999996</v>
      </c>
      <c r="AG121" s="13">
        <f t="shared" si="33"/>
        <v>9.7107598208450199</v>
      </c>
      <c r="AH121" s="164">
        <f t="shared" si="34"/>
        <v>9.1867247172861646</v>
      </c>
      <c r="AI121" s="166">
        <f t="shared" si="35"/>
        <v>6.4505221627926232</v>
      </c>
    </row>
    <row r="122" spans="1:35" x14ac:dyDescent="0.25">
      <c r="A122" s="157" t="s">
        <v>5</v>
      </c>
      <c r="B122" s="125" t="s">
        <v>464</v>
      </c>
      <c r="C122" s="125" t="s">
        <v>4</v>
      </c>
      <c r="D122" s="104" t="s">
        <v>594</v>
      </c>
      <c r="E122" s="12">
        <f>'Hazard &amp; Exposure'!N121</f>
        <v>5.0625</v>
      </c>
      <c r="F122" s="12">
        <f>'Hazard &amp; Exposure'!O121</f>
        <v>1.8567985509370999</v>
      </c>
      <c r="G122" s="12">
        <f>'Hazard &amp; Exposure'!P121</f>
        <v>7.5445780216233658</v>
      </c>
      <c r="H122" s="12">
        <f>'Hazard &amp; Exposure'!Q121</f>
        <v>2.0833333333333339</v>
      </c>
      <c r="I122" s="12">
        <f>'Hazard &amp; Exposure'!R121</f>
        <v>4.5954762830256017</v>
      </c>
      <c r="J122" s="12">
        <f>'Hazard &amp; Exposure'!U121</f>
        <v>7</v>
      </c>
      <c r="K122" s="12">
        <f>'Hazard &amp; Exposure'!W121</f>
        <v>3.6007781028747559</v>
      </c>
      <c r="L122" s="13">
        <f>'Hazard &amp; Exposure'!X121</f>
        <v>4.6865135478973396</v>
      </c>
      <c r="M122" s="13">
        <f t="shared" si="27"/>
        <v>4.6411550340338525</v>
      </c>
      <c r="N122" s="13">
        <f>Vulnerability!F121</f>
        <v>9.51398643924799</v>
      </c>
      <c r="O122" s="13">
        <f>Vulnerability!I121</f>
        <v>6.3026109086021194</v>
      </c>
      <c r="P122" s="13">
        <f>Vulnerability!P121</f>
        <v>1.8753487193282776</v>
      </c>
      <c r="Q122" s="13">
        <f t="shared" si="28"/>
        <v>6.8014831266065947</v>
      </c>
      <c r="R122" s="13">
        <f>Vulnerability!V121</f>
        <v>7.4981607891564668</v>
      </c>
      <c r="S122" s="13">
        <f>Vulnerability!AD121</f>
        <v>5.0156520547947263</v>
      </c>
      <c r="T122" s="13">
        <f>Vulnerability!AG121</f>
        <v>7.8777450016388073</v>
      </c>
      <c r="U122" s="13">
        <f>Vulnerability!AJ121</f>
        <v>6.3658495034923153</v>
      </c>
      <c r="V122" s="13">
        <f>Vulnerability!AM121</f>
        <v>10</v>
      </c>
      <c r="W122" s="13">
        <f>Vulnerability!AO121</f>
        <v>4.2105263157894735</v>
      </c>
      <c r="X122" s="13">
        <f t="shared" si="29"/>
        <v>7.3862252493010372</v>
      </c>
      <c r="Y122" s="13">
        <f t="shared" si="30"/>
        <v>7.4426199262135642</v>
      </c>
      <c r="Z122" s="13">
        <f t="shared" si="31"/>
        <v>7.1349531324409217</v>
      </c>
      <c r="AA122" s="13">
        <f>'Lack of Coping Capacity'!G121</f>
        <v>9.0371916040418192</v>
      </c>
      <c r="AB122" s="13">
        <f>'Lack of Coping Capacity'!J121</f>
        <v>7.8959820508956913</v>
      </c>
      <c r="AC122" s="13">
        <f t="shared" si="32"/>
        <v>8.4665868274687561</v>
      </c>
      <c r="AD122" s="13">
        <f>'Lack of Coping Capacity'!P121</f>
        <v>9.2717239069795045</v>
      </c>
      <c r="AE122" s="13">
        <f>'Lack of Coping Capacity'!S121</f>
        <v>9.8855555555555554</v>
      </c>
      <c r="AF122" s="13">
        <f>'Lack of Coping Capacity'!X121</f>
        <v>9.1322689742348437</v>
      </c>
      <c r="AG122" s="13">
        <f t="shared" si="33"/>
        <v>9.4298494789233001</v>
      </c>
      <c r="AH122" s="164">
        <f t="shared" si="34"/>
        <v>9.0025245671255796</v>
      </c>
      <c r="AI122" s="166">
        <f t="shared" si="35"/>
        <v>6.6802672722502106</v>
      </c>
    </row>
    <row r="123" spans="1:35" x14ac:dyDescent="0.25">
      <c r="A123" s="157" t="s">
        <v>5</v>
      </c>
      <c r="B123" s="125" t="s">
        <v>465</v>
      </c>
      <c r="C123" s="125" t="s">
        <v>4</v>
      </c>
      <c r="D123" s="104" t="s">
        <v>595</v>
      </c>
      <c r="E123" s="12">
        <f>'Hazard &amp; Exposure'!N122</f>
        <v>4</v>
      </c>
      <c r="F123" s="12">
        <f>'Hazard &amp; Exposure'!O122</f>
        <v>3.1373395576799212</v>
      </c>
      <c r="G123" s="12">
        <f>'Hazard &amp; Exposure'!P122</f>
        <v>2.7295698823297201</v>
      </c>
      <c r="H123" s="12">
        <f>'Hazard &amp; Exposure'!Q122</f>
        <v>9.375</v>
      </c>
      <c r="I123" s="12">
        <f>'Hazard &amp; Exposure'!R122</f>
        <v>5.751593973506961</v>
      </c>
      <c r="J123" s="12" t="str">
        <f>'Hazard &amp; Exposure'!U122</f>
        <v>x</v>
      </c>
      <c r="K123" s="12">
        <f>'Hazard &amp; Exposure'!W122</f>
        <v>6.1007781028747559</v>
      </c>
      <c r="L123" s="13">
        <f>'Hazard &amp; Exposure'!X122</f>
        <v>6.1007781028747559</v>
      </c>
      <c r="M123" s="13">
        <f t="shared" si="27"/>
        <v>5.9291263926131403</v>
      </c>
      <c r="N123" s="13">
        <f>Vulnerability!F122</f>
        <v>9.2757706050933741</v>
      </c>
      <c r="O123" s="13">
        <f>Vulnerability!I122</f>
        <v>6.8901109086021197</v>
      </c>
      <c r="P123" s="13">
        <f>Vulnerability!P122</f>
        <v>1.8748835252597349</v>
      </c>
      <c r="Q123" s="13">
        <f t="shared" si="28"/>
        <v>6.8291339110121498</v>
      </c>
      <c r="R123" s="13">
        <f>Vulnerability!V122</f>
        <v>0</v>
      </c>
      <c r="S123" s="13">
        <f>Vulnerability!AD122</f>
        <v>3.7890909090909091</v>
      </c>
      <c r="T123" s="13">
        <f>Vulnerability!AG122</f>
        <v>6.855555058639629</v>
      </c>
      <c r="U123" s="13">
        <f>Vulnerability!AJ122</f>
        <v>5.0364465354010566</v>
      </c>
      <c r="V123" s="13">
        <f>Vulnerability!AM122</f>
        <v>0</v>
      </c>
      <c r="W123" s="13">
        <f>Vulnerability!AO122</f>
        <v>4.2105263157894735</v>
      </c>
      <c r="X123" s="13">
        <f t="shared" si="29"/>
        <v>4.3135896782713283</v>
      </c>
      <c r="Y123" s="13">
        <f t="shared" si="30"/>
        <v>2.4204255270825392</v>
      </c>
      <c r="Z123" s="13">
        <f t="shared" si="31"/>
        <v>5.0108391889719783</v>
      </c>
      <c r="AA123" s="13">
        <f>'Lack of Coping Capacity'!G122</f>
        <v>9.0371916040418192</v>
      </c>
      <c r="AB123" s="13">
        <f>'Lack of Coping Capacity'!J122</f>
        <v>7.8959820508956913</v>
      </c>
      <c r="AC123" s="13">
        <f t="shared" si="32"/>
        <v>8.4665868274687561</v>
      </c>
      <c r="AD123" s="13">
        <f>'Lack of Coping Capacity'!P122</f>
        <v>9.2717239069795045</v>
      </c>
      <c r="AE123" s="13">
        <f>'Lack of Coping Capacity'!S122</f>
        <v>9.8855555555555554</v>
      </c>
      <c r="AF123" s="13">
        <f>'Lack of Coping Capacity'!X122</f>
        <v>9.2595862246178111</v>
      </c>
      <c r="AG123" s="13">
        <f t="shared" si="33"/>
        <v>9.472288562384291</v>
      </c>
      <c r="AH123" s="164">
        <f t="shared" si="34"/>
        <v>9.0293075596950008</v>
      </c>
      <c r="AI123" s="166">
        <f t="shared" si="35"/>
        <v>6.4493885171996981</v>
      </c>
    </row>
    <row r="124" spans="1:35" x14ac:dyDescent="0.25">
      <c r="A124" s="157" t="s">
        <v>5</v>
      </c>
      <c r="B124" s="125" t="s">
        <v>466</v>
      </c>
      <c r="C124" s="125" t="s">
        <v>4</v>
      </c>
      <c r="D124" s="104" t="s">
        <v>596</v>
      </c>
      <c r="E124" s="12">
        <f>'Hazard &amp; Exposure'!N123</f>
        <v>4</v>
      </c>
      <c r="F124" s="12">
        <f>'Hazard &amp; Exposure'!O123</f>
        <v>2.9178204386805424</v>
      </c>
      <c r="G124" s="12">
        <f>'Hazard &amp; Exposure'!P123</f>
        <v>7.1287976092560488</v>
      </c>
      <c r="H124" s="12">
        <f>'Hazard &amp; Exposure'!Q123</f>
        <v>10</v>
      </c>
      <c r="I124" s="12">
        <f>'Hazard &amp; Exposure'!R123</f>
        <v>7.1040848290820584</v>
      </c>
      <c r="J124" s="12">
        <f>'Hazard &amp; Exposure'!U123</f>
        <v>4</v>
      </c>
      <c r="K124" s="12">
        <f>'Hazard &amp; Exposure'!W123</f>
        <v>3.6007781028747559</v>
      </c>
      <c r="L124" s="13">
        <f>'Hazard &amp; Exposure'!X123</f>
        <v>3.6965135478973394</v>
      </c>
      <c r="M124" s="13">
        <f t="shared" si="27"/>
        <v>5.6603783799577894</v>
      </c>
      <c r="N124" s="13">
        <f>Vulnerability!F123</f>
        <v>9.5684293401247196</v>
      </c>
      <c r="O124" s="13">
        <f>Vulnerability!I123</f>
        <v>6.1776109086021194</v>
      </c>
      <c r="P124" s="13">
        <f>Vulnerability!P123</f>
        <v>1.8749841361817492</v>
      </c>
      <c r="Q124" s="13">
        <f t="shared" si="28"/>
        <v>6.7973634312583266</v>
      </c>
      <c r="R124" s="13">
        <f>Vulnerability!V123</f>
        <v>8.0878674792998968</v>
      </c>
      <c r="S124" s="13">
        <f>Vulnerability!AD123</f>
        <v>4.5279399691412223</v>
      </c>
      <c r="T124" s="13">
        <f>Vulnerability!AG123</f>
        <v>6.5333251724891852</v>
      </c>
      <c r="U124" s="13">
        <f>Vulnerability!AJ123</f>
        <v>4.3717085081269289</v>
      </c>
      <c r="V124" s="13">
        <f>Vulnerability!AM123</f>
        <v>3.4308799090806534</v>
      </c>
      <c r="W124" s="13">
        <f>Vulnerability!AO123</f>
        <v>4.2105263157894735</v>
      </c>
      <c r="X124" s="13">
        <f t="shared" si="29"/>
        <v>4.7079497877039831</v>
      </c>
      <c r="Y124" s="13">
        <f t="shared" si="30"/>
        <v>6.7113023999907675</v>
      </c>
      <c r="Z124" s="13">
        <f t="shared" si="31"/>
        <v>6.7545454201807598</v>
      </c>
      <c r="AA124" s="13">
        <f>'Lack of Coping Capacity'!G123</f>
        <v>9.0371916040418192</v>
      </c>
      <c r="AB124" s="13">
        <f>'Lack of Coping Capacity'!J123</f>
        <v>7.8959820508956913</v>
      </c>
      <c r="AC124" s="13">
        <f t="shared" si="32"/>
        <v>8.4665868274687561</v>
      </c>
      <c r="AD124" s="13">
        <f>'Lack of Coping Capacity'!P123</f>
        <v>9.2717239069795045</v>
      </c>
      <c r="AE124" s="13">
        <f>'Lack of Coping Capacity'!S123</f>
        <v>9.8855555555555554</v>
      </c>
      <c r="AF124" s="13">
        <f>'Lack of Coping Capacity'!X123</f>
        <v>8.9180941192186935</v>
      </c>
      <c r="AG124" s="13">
        <f t="shared" si="33"/>
        <v>9.3584578605845845</v>
      </c>
      <c r="AH124" s="164">
        <f t="shared" si="34"/>
        <v>8.9582214061280379</v>
      </c>
      <c r="AI124" s="166">
        <f t="shared" si="35"/>
        <v>6.9966120541874997</v>
      </c>
    </row>
    <row r="125" spans="1:35" x14ac:dyDescent="0.25">
      <c r="A125" s="157" t="s">
        <v>5</v>
      </c>
      <c r="B125" s="125" t="s">
        <v>467</v>
      </c>
      <c r="C125" s="125" t="s">
        <v>4</v>
      </c>
      <c r="D125" s="104" t="s">
        <v>597</v>
      </c>
      <c r="E125" s="12">
        <f>'Hazard &amp; Exposure'!N124</f>
        <v>4</v>
      </c>
      <c r="F125" s="12">
        <f>'Hazard &amp; Exposure'!O124</f>
        <v>1.5051469209799351</v>
      </c>
      <c r="G125" s="12">
        <f>'Hazard &amp; Exposure'!P124</f>
        <v>5.6766317976642542</v>
      </c>
      <c r="H125" s="12">
        <f>'Hazard &amp; Exposure'!Q124</f>
        <v>7.291666666666667</v>
      </c>
      <c r="I125" s="12">
        <f>'Hazard &amp; Exposure'!R124</f>
        <v>4.9747749760043805</v>
      </c>
      <c r="J125" s="12" t="str">
        <f>'Hazard &amp; Exposure'!U124</f>
        <v>x</v>
      </c>
      <c r="K125" s="12">
        <f>'Hazard &amp; Exposure'!W124</f>
        <v>3.6007781028747559</v>
      </c>
      <c r="L125" s="13">
        <f>'Hazard &amp; Exposure'!X124</f>
        <v>3.6007781028747559</v>
      </c>
      <c r="M125" s="13">
        <f t="shared" si="27"/>
        <v>4.3224494002047873</v>
      </c>
      <c r="N125" s="13">
        <f>Vulnerability!F124</f>
        <v>9.375500072020742</v>
      </c>
      <c r="O125" s="13">
        <f>Vulnerability!I124</f>
        <v>6.6401109086021197</v>
      </c>
      <c r="P125" s="13">
        <f>Vulnerability!P124</f>
        <v>1.8750218589748655</v>
      </c>
      <c r="Q125" s="13">
        <f t="shared" si="28"/>
        <v>6.8165332279046167</v>
      </c>
      <c r="R125" s="13">
        <f>Vulnerability!V124</f>
        <v>2.4409168869162299</v>
      </c>
      <c r="S125" s="13">
        <f>Vulnerability!AD124</f>
        <v>3.7890909090909091</v>
      </c>
      <c r="T125" s="13">
        <f>Vulnerability!AG124</f>
        <v>5.5777987914115146</v>
      </c>
      <c r="U125" s="13">
        <f>Vulnerability!AJ124</f>
        <v>3.9114285547424794</v>
      </c>
      <c r="V125" s="13">
        <f>Vulnerability!AM124</f>
        <v>0</v>
      </c>
      <c r="W125" s="13">
        <f>Vulnerability!AO124</f>
        <v>4.2105263157894735</v>
      </c>
      <c r="X125" s="13">
        <f t="shared" si="29"/>
        <v>3.6994668104271584</v>
      </c>
      <c r="Y125" s="13">
        <f t="shared" si="30"/>
        <v>3.0948529062142094</v>
      </c>
      <c r="Z125" s="13">
        <f t="shared" si="31"/>
        <v>5.2437057907993436</v>
      </c>
      <c r="AA125" s="13">
        <f>'Lack of Coping Capacity'!G124</f>
        <v>9.0371916040418192</v>
      </c>
      <c r="AB125" s="13">
        <f>'Lack of Coping Capacity'!J124</f>
        <v>7.8959820508956913</v>
      </c>
      <c r="AC125" s="13">
        <f t="shared" si="32"/>
        <v>8.4665868274687561</v>
      </c>
      <c r="AD125" s="13">
        <f>'Lack of Coping Capacity'!P124</f>
        <v>9.2717239069795045</v>
      </c>
      <c r="AE125" s="13">
        <f>'Lack of Coping Capacity'!S124</f>
        <v>9.8855555555555554</v>
      </c>
      <c r="AF125" s="13">
        <f>'Lack of Coping Capacity'!X124</f>
        <v>9.0519338497342368</v>
      </c>
      <c r="AG125" s="13">
        <f t="shared" si="33"/>
        <v>9.403071104089765</v>
      </c>
      <c r="AH125" s="164">
        <f t="shared" si="34"/>
        <v>8.9857985985613436</v>
      </c>
      <c r="AI125" s="166">
        <f t="shared" si="35"/>
        <v>5.8835796661807267</v>
      </c>
    </row>
    <row r="126" spans="1:35" x14ac:dyDescent="0.25">
      <c r="A126" s="157" t="s">
        <v>5</v>
      </c>
      <c r="B126" s="125" t="s">
        <v>469</v>
      </c>
      <c r="C126" s="125" t="s">
        <v>4</v>
      </c>
      <c r="D126" s="104" t="s">
        <v>599</v>
      </c>
      <c r="E126" s="12">
        <f>'Hazard &amp; Exposure'!N126</f>
        <v>3.0625</v>
      </c>
      <c r="F126" s="12">
        <f>'Hazard &amp; Exposure'!O126</f>
        <v>6.951553931700686</v>
      </c>
      <c r="G126" s="12">
        <f>'Hazard &amp; Exposure'!P126</f>
        <v>3.8502604603617527</v>
      </c>
      <c r="H126" s="12">
        <f>'Hazard &amp; Exposure'!Q126</f>
        <v>4.1666666666666661</v>
      </c>
      <c r="I126" s="12">
        <f>'Hazard &amp; Exposure'!R126</f>
        <v>4.7012552507000454</v>
      </c>
      <c r="J126" s="12" t="str">
        <f>'Hazard &amp; Exposure'!U126</f>
        <v>x</v>
      </c>
      <c r="K126" s="12">
        <f>'Hazard &amp; Exposure'!W126</f>
        <v>3.6007781028747559</v>
      </c>
      <c r="L126" s="13">
        <f>'Hazard &amp; Exposure'!X126</f>
        <v>3.6007781028747559</v>
      </c>
      <c r="M126" s="13">
        <f t="shared" si="27"/>
        <v>4.1728006505967876</v>
      </c>
      <c r="N126" s="13">
        <f>Vulnerability!F126</f>
        <v>9.5033190686933366</v>
      </c>
      <c r="O126" s="13">
        <f>Vulnerability!I126</f>
        <v>6.3276109086021197</v>
      </c>
      <c r="P126" s="13">
        <f>Vulnerability!P126</f>
        <v>1.8750464917700806</v>
      </c>
      <c r="Q126" s="13">
        <f t="shared" si="28"/>
        <v>6.8023238844397182</v>
      </c>
      <c r="R126" s="13">
        <f>Vulnerability!V126</f>
        <v>2.2218701049492622</v>
      </c>
      <c r="S126" s="13">
        <f>Vulnerability!AD126</f>
        <v>4.8477187305796399</v>
      </c>
      <c r="T126" s="13">
        <f>Vulnerability!AG126</f>
        <v>6.9666972514669663</v>
      </c>
      <c r="U126" s="13">
        <f>Vulnerability!AJ126</f>
        <v>4.3970989675794474</v>
      </c>
      <c r="V126" s="13">
        <f>Vulnerability!AM126</f>
        <v>3.4443001291722624</v>
      </c>
      <c r="W126" s="13">
        <f>Vulnerability!AO126</f>
        <v>4.2105263157894735</v>
      </c>
      <c r="X126" s="13">
        <f t="shared" si="29"/>
        <v>4.903119769601064</v>
      </c>
      <c r="Y126" s="13">
        <f t="shared" si="30"/>
        <v>3.6824954124194091</v>
      </c>
      <c r="Z126" s="13">
        <f t="shared" si="31"/>
        <v>5.4535211264645227</v>
      </c>
      <c r="AA126" s="13">
        <f>'Lack of Coping Capacity'!G126</f>
        <v>9.0371916040418192</v>
      </c>
      <c r="AB126" s="13">
        <f>'Lack of Coping Capacity'!J126</f>
        <v>7.8959820508956913</v>
      </c>
      <c r="AC126" s="13">
        <f t="shared" si="32"/>
        <v>8.4665868274687561</v>
      </c>
      <c r="AD126" s="13">
        <f>'Lack of Coping Capacity'!P126</f>
        <v>9.2717239069795045</v>
      </c>
      <c r="AE126" s="13">
        <f>'Lack of Coping Capacity'!S126</f>
        <v>9.8855555555555554</v>
      </c>
      <c r="AF126" s="13">
        <f>'Lack of Coping Capacity'!X126</f>
        <v>9.5075632995259731</v>
      </c>
      <c r="AG126" s="13">
        <f t="shared" si="33"/>
        <v>9.5549475873536771</v>
      </c>
      <c r="AH126" s="164">
        <f t="shared" si="34"/>
        <v>9.0824878765268799</v>
      </c>
      <c r="AI126" s="166">
        <f t="shared" si="35"/>
        <v>5.912481861211174</v>
      </c>
    </row>
    <row r="127" spans="1:35" x14ac:dyDescent="0.25">
      <c r="A127" s="157" t="s">
        <v>5</v>
      </c>
      <c r="B127" s="125" t="s">
        <v>470</v>
      </c>
      <c r="C127" s="125" t="s">
        <v>4</v>
      </c>
      <c r="D127" s="104" t="s">
        <v>600</v>
      </c>
      <c r="E127" s="12">
        <f>'Hazard &amp; Exposure'!N127</f>
        <v>4</v>
      </c>
      <c r="F127" s="12">
        <f>'Hazard &amp; Exposure'!O127</f>
        <v>2.2755594014154372</v>
      </c>
      <c r="G127" s="12">
        <f>'Hazard &amp; Exposure'!P127</f>
        <v>4.7715445462114907</v>
      </c>
      <c r="H127" s="12">
        <f>'Hazard &amp; Exposure'!Q127</f>
        <v>5.2083333333333339</v>
      </c>
      <c r="I127" s="12">
        <f>'Hazard &amp; Exposure'!R127</f>
        <v>4.1477040373831819</v>
      </c>
      <c r="J127" s="12" t="str">
        <f>'Hazard &amp; Exposure'!U127</f>
        <v>x</v>
      </c>
      <c r="K127" s="12">
        <f>'Hazard &amp; Exposure'!W127</f>
        <v>3.6007781028747559</v>
      </c>
      <c r="L127" s="13">
        <f>'Hazard &amp; Exposure'!X127</f>
        <v>3.6007781028747559</v>
      </c>
      <c r="M127" s="13">
        <f t="shared" si="27"/>
        <v>3.8794096518689369</v>
      </c>
      <c r="N127" s="13">
        <f>Vulnerability!F127</f>
        <v>9.5033190686933366</v>
      </c>
      <c r="O127" s="13">
        <f>Vulnerability!I127</f>
        <v>6.3276109086021197</v>
      </c>
      <c r="P127" s="13">
        <f>Vulnerability!P127</f>
        <v>1.8749052986057915</v>
      </c>
      <c r="Q127" s="13">
        <f t="shared" si="28"/>
        <v>6.802288586148646</v>
      </c>
      <c r="R127" s="13">
        <f>Vulnerability!V127</f>
        <v>2.2876029034808942</v>
      </c>
      <c r="S127" s="13">
        <f>Vulnerability!AD127</f>
        <v>5.2199211889965911</v>
      </c>
      <c r="T127" s="13">
        <f>Vulnerability!AG127</f>
        <v>6.9889338675840946</v>
      </c>
      <c r="U127" s="13">
        <f>Vulnerability!AJ127</f>
        <v>4.4481974567306217</v>
      </c>
      <c r="V127" s="13">
        <f>Vulnerability!AM127</f>
        <v>3.4308799090806534</v>
      </c>
      <c r="W127" s="13">
        <f>Vulnerability!AO127</f>
        <v>4.2105263157894735</v>
      </c>
      <c r="X127" s="13">
        <f t="shared" si="29"/>
        <v>4.9925287228319775</v>
      </c>
      <c r="Y127" s="13">
        <f t="shared" si="30"/>
        <v>3.7635018453674145</v>
      </c>
      <c r="Z127" s="13">
        <f t="shared" si="31"/>
        <v>5.4844296460858022</v>
      </c>
      <c r="AA127" s="13">
        <f>'Lack of Coping Capacity'!G127</f>
        <v>9.0371916040418192</v>
      </c>
      <c r="AB127" s="13">
        <f>'Lack of Coping Capacity'!J127</f>
        <v>7.8959820508956913</v>
      </c>
      <c r="AC127" s="13">
        <f t="shared" si="32"/>
        <v>8.4665868274687561</v>
      </c>
      <c r="AD127" s="13">
        <f>'Lack of Coping Capacity'!P127</f>
        <v>9.2717239069795045</v>
      </c>
      <c r="AE127" s="13">
        <f>'Lack of Coping Capacity'!S127</f>
        <v>9.8855555555555554</v>
      </c>
      <c r="AF127" s="13">
        <f>'Lack of Coping Capacity'!X127</f>
        <v>9.2884850685894147</v>
      </c>
      <c r="AG127" s="13">
        <f t="shared" si="33"/>
        <v>9.4819215103748249</v>
      </c>
      <c r="AH127" s="164">
        <f t="shared" si="34"/>
        <v>9.0354349654167248</v>
      </c>
      <c r="AI127" s="166">
        <f t="shared" si="35"/>
        <v>5.7714117418035347</v>
      </c>
    </row>
    <row r="128" spans="1:35" x14ac:dyDescent="0.25">
      <c r="A128" s="157" t="s">
        <v>5</v>
      </c>
      <c r="B128" s="125" t="s">
        <v>468</v>
      </c>
      <c r="C128" s="125" t="s">
        <v>4</v>
      </c>
      <c r="D128" s="104" t="s">
        <v>598</v>
      </c>
      <c r="E128" s="12">
        <f>'Hazard &amp; Exposure'!N125</f>
        <v>5.0625</v>
      </c>
      <c r="F128" s="12">
        <f>'Hazard &amp; Exposure'!O125</f>
        <v>7.6017596793263635</v>
      </c>
      <c r="G128" s="12">
        <f>'Hazard &amp; Exposure'!P125</f>
        <v>3.1350870226255436</v>
      </c>
      <c r="H128" s="12">
        <f>'Hazard &amp; Exposure'!Q125</f>
        <v>2.0833333333333339</v>
      </c>
      <c r="I128" s="12">
        <f>'Hazard &amp; Exposure'!R125</f>
        <v>4.8584849938150363</v>
      </c>
      <c r="J128" s="12" t="str">
        <f>'Hazard &amp; Exposure'!U125</f>
        <v>x</v>
      </c>
      <c r="K128" s="12">
        <f>'Hazard &amp; Exposure'!W125</f>
        <v>6.1007781028747559</v>
      </c>
      <c r="L128" s="13">
        <f>'Hazard &amp; Exposure'!X125</f>
        <v>6.1007781028747559</v>
      </c>
      <c r="M128" s="13">
        <f t="shared" si="27"/>
        <v>5.5139922966093824</v>
      </c>
      <c r="N128" s="13">
        <f>Vulnerability!F125</f>
        <v>8.6607798964120875</v>
      </c>
      <c r="O128" s="13">
        <f>Vulnerability!I125</f>
        <v>6.6401109086021197</v>
      </c>
      <c r="P128" s="13">
        <f>Vulnerability!P125</f>
        <v>1.8747550132664479</v>
      </c>
      <c r="Q128" s="13">
        <f t="shared" si="28"/>
        <v>6.4591064286731852</v>
      </c>
      <c r="R128" s="13">
        <f>Vulnerability!V125</f>
        <v>8.0576962941920396</v>
      </c>
      <c r="S128" s="13">
        <f>Vulnerability!AD125</f>
        <v>3.7890909090909091</v>
      </c>
      <c r="T128" s="13">
        <f>Vulnerability!AG125</f>
        <v>6.2555120188156543</v>
      </c>
      <c r="U128" s="13">
        <f>Vulnerability!AJ125</f>
        <v>4.7550787728026531</v>
      </c>
      <c r="V128" s="13">
        <f>Vulnerability!AM125</f>
        <v>3.4308799090806534</v>
      </c>
      <c r="W128" s="13">
        <f>Vulnerability!AO125</f>
        <v>4.2105263157894735</v>
      </c>
      <c r="X128" s="13">
        <f t="shared" si="29"/>
        <v>4.5698120254454864</v>
      </c>
      <c r="Y128" s="13">
        <f t="shared" si="30"/>
        <v>6.6419613541583864</v>
      </c>
      <c r="Z128" s="13">
        <f t="shared" si="31"/>
        <v>6.5514504224347716</v>
      </c>
      <c r="AA128" s="13">
        <f>'Lack of Coping Capacity'!G125</f>
        <v>9.0371916040418192</v>
      </c>
      <c r="AB128" s="13">
        <f>'Lack of Coping Capacity'!J125</f>
        <v>7.8959820508956913</v>
      </c>
      <c r="AC128" s="13">
        <f t="shared" si="32"/>
        <v>8.4665868274687561</v>
      </c>
      <c r="AD128" s="13">
        <f>'Lack of Coping Capacity'!P125</f>
        <v>9.2717239069795045</v>
      </c>
      <c r="AE128" s="13">
        <f>'Lack of Coping Capacity'!S125</f>
        <v>9.8855555555555554</v>
      </c>
      <c r="AF128" s="13">
        <f>'Lack of Coping Capacity'!X125</f>
        <v>9.4047619155597282</v>
      </c>
      <c r="AG128" s="13">
        <f t="shared" si="33"/>
        <v>9.5206804593649288</v>
      </c>
      <c r="AH128" s="164">
        <f t="shared" si="34"/>
        <v>9.0602740917475746</v>
      </c>
      <c r="AI128" s="166">
        <f t="shared" si="35"/>
        <v>6.8915194048964219</v>
      </c>
    </row>
    <row r="129" spans="1:35" x14ac:dyDescent="0.25">
      <c r="A129" s="157" t="s">
        <v>5</v>
      </c>
      <c r="B129" s="125" t="s">
        <v>472</v>
      </c>
      <c r="C129" s="125" t="s">
        <v>4</v>
      </c>
      <c r="D129" s="104" t="s">
        <v>602</v>
      </c>
      <c r="E129" s="12">
        <f>'Hazard &amp; Exposure'!N129</f>
        <v>7.5625</v>
      </c>
      <c r="F129" s="12">
        <f>'Hazard &amp; Exposure'!O129</f>
        <v>1.9742945457572918</v>
      </c>
      <c r="G129" s="12">
        <f>'Hazard &amp; Exposure'!P129</f>
        <v>3.6119197937784087</v>
      </c>
      <c r="H129" s="12">
        <f>'Hazard &amp; Exposure'!Q129</f>
        <v>6.25</v>
      </c>
      <c r="I129" s="12">
        <f>'Hazard &amp; Exposure'!R129</f>
        <v>5.2476935446254958</v>
      </c>
      <c r="J129" s="12" t="str">
        <f>'Hazard &amp; Exposure'!U129</f>
        <v>x</v>
      </c>
      <c r="K129" s="12">
        <f>'Hazard &amp; Exposure'!W129</f>
        <v>3.6007781028747559</v>
      </c>
      <c r="L129" s="13">
        <f>'Hazard &amp; Exposure'!X129</f>
        <v>3.6007781028747559</v>
      </c>
      <c r="M129" s="13">
        <f t="shared" si="27"/>
        <v>4.4751320205284859</v>
      </c>
      <c r="N129" s="13">
        <f>Vulnerability!F129</f>
        <v>9.5301224437918819</v>
      </c>
      <c r="O129" s="13">
        <f>Vulnerability!I129</f>
        <v>6.2651109086021197</v>
      </c>
      <c r="P129" s="13">
        <f>Vulnerability!P129</f>
        <v>1.8752269110045205</v>
      </c>
      <c r="Q129" s="13">
        <f t="shared" si="28"/>
        <v>6.8001456767976007</v>
      </c>
      <c r="R129" s="13">
        <f>Vulnerability!V129</f>
        <v>8.3970178450629014</v>
      </c>
      <c r="S129" s="13">
        <f>Vulnerability!AD129</f>
        <v>3.7890909090909091</v>
      </c>
      <c r="T129" s="13">
        <f>Vulnerability!AG129</f>
        <v>7.0555605275631521</v>
      </c>
      <c r="U129" s="13">
        <f>Vulnerability!AJ129</f>
        <v>5.8033693866861942</v>
      </c>
      <c r="V129" s="13">
        <f>Vulnerability!AM129</f>
        <v>10</v>
      </c>
      <c r="W129" s="13">
        <f>Vulnerability!AO129</f>
        <v>4.2105263157894735</v>
      </c>
      <c r="X129" s="13">
        <f t="shared" si="29"/>
        <v>6.9763846548203601</v>
      </c>
      <c r="Y129" s="13">
        <f t="shared" si="30"/>
        <v>7.7611807787056586</v>
      </c>
      <c r="Z129" s="13">
        <f t="shared" si="31"/>
        <v>7.3109224486420654</v>
      </c>
      <c r="AA129" s="13">
        <f>'Lack of Coping Capacity'!G129</f>
        <v>9.0371916040418192</v>
      </c>
      <c r="AB129" s="13">
        <f>'Lack of Coping Capacity'!J129</f>
        <v>7.8959820508956913</v>
      </c>
      <c r="AC129" s="13">
        <f t="shared" si="32"/>
        <v>8.4665868274687561</v>
      </c>
      <c r="AD129" s="13">
        <f>'Lack of Coping Capacity'!P129</f>
        <v>9.2717239069795045</v>
      </c>
      <c r="AE129" s="13">
        <f>'Lack of Coping Capacity'!S129</f>
        <v>9.8855555555555554</v>
      </c>
      <c r="AF129" s="13">
        <f>'Lack of Coping Capacity'!X129</f>
        <v>9.7000545952280355</v>
      </c>
      <c r="AG129" s="13">
        <f t="shared" si="33"/>
        <v>9.6191113525876979</v>
      </c>
      <c r="AH129" s="164">
        <f t="shared" si="34"/>
        <v>9.1247502192780843</v>
      </c>
      <c r="AI129" s="166">
        <f t="shared" si="35"/>
        <v>6.6834341175603322</v>
      </c>
    </row>
    <row r="130" spans="1:35" x14ac:dyDescent="0.25">
      <c r="A130" s="157" t="s">
        <v>5</v>
      </c>
      <c r="B130" s="125" t="s">
        <v>473</v>
      </c>
      <c r="C130" s="125" t="s">
        <v>4</v>
      </c>
      <c r="D130" s="104" t="s">
        <v>603</v>
      </c>
      <c r="E130" s="12">
        <f>'Hazard &amp; Exposure'!N130</f>
        <v>4</v>
      </c>
      <c r="F130" s="12">
        <f>'Hazard &amp; Exposure'!O130</f>
        <v>3.4931825662940112</v>
      </c>
      <c r="G130" s="12">
        <f>'Hazard &amp; Exposure'!P130</f>
        <v>3.6033001875614037</v>
      </c>
      <c r="H130" s="12">
        <f>'Hazard &amp; Exposure'!Q130</f>
        <v>6.25</v>
      </c>
      <c r="I130" s="12">
        <f>'Hazard &amp; Exposure'!R130</f>
        <v>4.4429542358263276</v>
      </c>
      <c r="J130" s="12" t="str">
        <f>'Hazard &amp; Exposure'!U130</f>
        <v>x</v>
      </c>
      <c r="K130" s="12">
        <f>'Hazard &amp; Exposure'!W130</f>
        <v>6.1007781028747559</v>
      </c>
      <c r="L130" s="13">
        <f>'Hazard &amp; Exposure'!X130</f>
        <v>6.1007781028747559</v>
      </c>
      <c r="M130" s="13">
        <f t="shared" si="27"/>
        <v>5.3309998235719567</v>
      </c>
      <c r="N130" s="13">
        <f>Vulnerability!F130</f>
        <v>9.3559126188064905</v>
      </c>
      <c r="O130" s="13">
        <f>Vulnerability!I130</f>
        <v>6.6901109086021195</v>
      </c>
      <c r="P130" s="13">
        <f>Vulnerability!P130</f>
        <v>1.8754428020150644</v>
      </c>
      <c r="Q130" s="13">
        <f t="shared" si="28"/>
        <v>6.8193447370575413</v>
      </c>
      <c r="R130" s="13">
        <f>Vulnerability!V130</f>
        <v>4.942038810527686</v>
      </c>
      <c r="S130" s="13">
        <f>Vulnerability!AD130</f>
        <v>4.8021311865512297</v>
      </c>
      <c r="T130" s="13">
        <f>Vulnerability!AG130</f>
        <v>7.1000333213879303</v>
      </c>
      <c r="U130" s="13">
        <f>Vulnerability!AJ130</f>
        <v>5.7267554012345681</v>
      </c>
      <c r="V130" s="13">
        <f>Vulnerability!AM130</f>
        <v>10</v>
      </c>
      <c r="W130" s="13">
        <f>Vulnerability!AO130</f>
        <v>4.2105263157894735</v>
      </c>
      <c r="X130" s="13">
        <f t="shared" si="29"/>
        <v>7.0950577727890494</v>
      </c>
      <c r="Y130" s="13">
        <f t="shared" si="30"/>
        <v>6.1336294780854068</v>
      </c>
      <c r="Z130" s="13">
        <f t="shared" si="31"/>
        <v>6.4891863713420861</v>
      </c>
      <c r="AA130" s="13">
        <f>'Lack of Coping Capacity'!G130</f>
        <v>9.0371916040418192</v>
      </c>
      <c r="AB130" s="13">
        <f>'Lack of Coping Capacity'!J130</f>
        <v>7.8959820508956913</v>
      </c>
      <c r="AC130" s="13">
        <f t="shared" si="32"/>
        <v>8.4665868274687561</v>
      </c>
      <c r="AD130" s="13">
        <f>'Lack of Coping Capacity'!P130</f>
        <v>9.2717239069795045</v>
      </c>
      <c r="AE130" s="13">
        <f>'Lack of Coping Capacity'!S130</f>
        <v>9.8855555555555554</v>
      </c>
      <c r="AF130" s="13">
        <f>'Lack of Coping Capacity'!X130</f>
        <v>8.9744969601673681</v>
      </c>
      <c r="AG130" s="13">
        <f t="shared" si="33"/>
        <v>9.3772588075674754</v>
      </c>
      <c r="AH130" s="164">
        <f t="shared" si="34"/>
        <v>8.9697997089627961</v>
      </c>
      <c r="AI130" s="166">
        <f t="shared" si="35"/>
        <v>6.7700813468923942</v>
      </c>
    </row>
    <row r="131" spans="1:35" x14ac:dyDescent="0.25">
      <c r="A131" s="157" t="s">
        <v>5</v>
      </c>
      <c r="B131" s="125" t="s">
        <v>474</v>
      </c>
      <c r="C131" s="125" t="s">
        <v>4</v>
      </c>
      <c r="D131" s="104" t="s">
        <v>604</v>
      </c>
      <c r="E131" s="12">
        <f>'Hazard &amp; Exposure'!N131</f>
        <v>5.0625</v>
      </c>
      <c r="F131" s="12">
        <f>'Hazard &amp; Exposure'!O131</f>
        <v>2.5541539325835623</v>
      </c>
      <c r="G131" s="12">
        <f>'Hazard &amp; Exposure'!P131</f>
        <v>2.9926560350590128</v>
      </c>
      <c r="H131" s="12">
        <f>'Hazard &amp; Exposure'!Q131</f>
        <v>6.25</v>
      </c>
      <c r="I131" s="12">
        <f>'Hazard &amp; Exposure'!R131</f>
        <v>4.3883761425829766</v>
      </c>
      <c r="J131" s="12" t="str">
        <f>'Hazard &amp; Exposure'!U131</f>
        <v>x</v>
      </c>
      <c r="K131" s="12">
        <f>'Hazard &amp; Exposure'!W131</f>
        <v>3.6007781028747559</v>
      </c>
      <c r="L131" s="13">
        <f>'Hazard &amp; Exposure'!X131</f>
        <v>3.6007781028747559</v>
      </c>
      <c r="M131" s="13">
        <f t="shared" si="27"/>
        <v>4.0054810658750357</v>
      </c>
      <c r="N131" s="13">
        <f>Vulnerability!F131</f>
        <v>9.5301224437918819</v>
      </c>
      <c r="O131" s="13">
        <f>Vulnerability!I131</f>
        <v>6.2651109086021197</v>
      </c>
      <c r="P131" s="13">
        <f>Vulnerability!P131</f>
        <v>1.8753462429756524</v>
      </c>
      <c r="Q131" s="13">
        <f t="shared" si="28"/>
        <v>6.8001755097903835</v>
      </c>
      <c r="R131" s="13">
        <f>Vulnerability!V131</f>
        <v>8.5184010062602571</v>
      </c>
      <c r="S131" s="13">
        <f>Vulnerability!AD131</f>
        <v>3.7890909090909091</v>
      </c>
      <c r="T131" s="13">
        <f>Vulnerability!AG131</f>
        <v>7.6777210329237331</v>
      </c>
      <c r="U131" s="13">
        <f>Vulnerability!AJ131</f>
        <v>5.7778976156542505</v>
      </c>
      <c r="V131" s="13">
        <f>Vulnerability!AM131</f>
        <v>3.4443001291722624</v>
      </c>
      <c r="W131" s="13">
        <f>Vulnerability!AO131</f>
        <v>4.2105263157894735</v>
      </c>
      <c r="X131" s="13">
        <f t="shared" si="29"/>
        <v>5.2203862489904305</v>
      </c>
      <c r="Y131" s="13">
        <f t="shared" si="30"/>
        <v>7.2030499709910591</v>
      </c>
      <c r="Z131" s="13">
        <f t="shared" si="31"/>
        <v>7.0065526816230372</v>
      </c>
      <c r="AA131" s="13">
        <f>'Lack of Coping Capacity'!G131</f>
        <v>9.0371916040418192</v>
      </c>
      <c r="AB131" s="13">
        <f>'Lack of Coping Capacity'!J131</f>
        <v>7.8959820508956913</v>
      </c>
      <c r="AC131" s="13">
        <f t="shared" si="32"/>
        <v>8.4665868274687561</v>
      </c>
      <c r="AD131" s="13">
        <f>'Lack of Coping Capacity'!P131</f>
        <v>9.2717239069795045</v>
      </c>
      <c r="AE131" s="13">
        <f>'Lack of Coping Capacity'!S131</f>
        <v>9.8855555555555554</v>
      </c>
      <c r="AF131" s="13">
        <f>'Lack of Coping Capacity'!X131</f>
        <v>9.7885458221028117</v>
      </c>
      <c r="AG131" s="13">
        <f t="shared" si="33"/>
        <v>9.6486084282126239</v>
      </c>
      <c r="AH131" s="164">
        <f t="shared" si="34"/>
        <v>9.1444835765186703</v>
      </c>
      <c r="AI131" s="166">
        <f t="shared" si="35"/>
        <v>6.3548614496636811</v>
      </c>
    </row>
    <row r="132" spans="1:35" x14ac:dyDescent="0.25">
      <c r="A132" s="157" t="s">
        <v>5</v>
      </c>
      <c r="B132" s="125" t="s">
        <v>475</v>
      </c>
      <c r="C132" s="125" t="s">
        <v>4</v>
      </c>
      <c r="D132" s="104" t="s">
        <v>605</v>
      </c>
      <c r="E132" s="12">
        <f>'Hazard &amp; Exposure'!N132</f>
        <v>5.0625</v>
      </c>
      <c r="F132" s="12">
        <f>'Hazard &amp; Exposure'!O132</f>
        <v>8.9873151713157533</v>
      </c>
      <c r="G132" s="12">
        <f>'Hazard &amp; Exposure'!P132</f>
        <v>4.7034246554646728</v>
      </c>
      <c r="H132" s="12">
        <f>'Hazard &amp; Exposure'!Q132</f>
        <v>6.25</v>
      </c>
      <c r="I132" s="12">
        <f>'Hazard &amp; Exposure'!R132</f>
        <v>6.6386011924491726</v>
      </c>
      <c r="J132" s="12" t="str">
        <f>'Hazard &amp; Exposure'!U132</f>
        <v>x</v>
      </c>
      <c r="K132" s="12">
        <f>'Hazard &amp; Exposure'!W132</f>
        <v>6.1007781028747559</v>
      </c>
      <c r="L132" s="13">
        <f>'Hazard &amp; Exposure'!X132</f>
        <v>6.1007781028747559</v>
      </c>
      <c r="M132" s="13">
        <f t="shared" ref="M132:M135" si="36">(10-GEOMEAN(((10-I132)/10*9+1),((10-L132)/10*9+1)))/9*10</f>
        <v>6.377321500752787</v>
      </c>
      <c r="N132" s="13">
        <f>Vulnerability!F132</f>
        <v>9.2019688137715505</v>
      </c>
      <c r="O132" s="13">
        <f>Vulnerability!I132</f>
        <v>7.1026109086021201</v>
      </c>
      <c r="P132" s="13">
        <f>Vulnerability!P132</f>
        <v>1.8749937398452545</v>
      </c>
      <c r="Q132" s="13">
        <f t="shared" ref="Q132:Q135" si="37">AVERAGE(N132,N132,O132,P132)</f>
        <v>6.8453855689976191</v>
      </c>
      <c r="R132" s="13">
        <f>Vulnerability!V132</f>
        <v>0</v>
      </c>
      <c r="S132" s="13">
        <f>Vulnerability!AD132</f>
        <v>4.5752266971783708</v>
      </c>
      <c r="T132" s="13">
        <f>Vulnerability!AG132</f>
        <v>6.1555589653318101</v>
      </c>
      <c r="U132" s="13">
        <f>Vulnerability!AJ132</f>
        <v>4.1159909909909915</v>
      </c>
      <c r="V132" s="13">
        <f>Vulnerability!AM132</f>
        <v>3.4443001291722624</v>
      </c>
      <c r="W132" s="13">
        <f>Vulnerability!AO132</f>
        <v>4.2105263157894735</v>
      </c>
      <c r="X132" s="13">
        <f t="shared" ref="X132:X135" si="38">IF(W132="x",(10-GEOMEAN(((10-S132)/10*9+1),((10-T132)/10*9+1),((10-U132)/10*9+1),((10-V132)/10*9+1)))/9*10,(10-GEOMEAN(((10-S132)/10*9+1),((10-T132)/10*9+1),((10-V132)/10*9+1),((10-W132)/10*9+1),((10-U132)/10*9+1)))/9*10)</f>
        <v>4.5686906917560846</v>
      </c>
      <c r="Y132" s="13">
        <f t="shared" ref="Y132:Y135" si="39">(10-GEOMEAN(((10-R132)/10*9+1),((10-X132)/10*9+1)))/9*10</f>
        <v>2.5850592572308018</v>
      </c>
      <c r="Z132" s="13">
        <f t="shared" ref="Z132:Z135" si="40">(10-GEOMEAN(((10-Q132)/10*9+1),((10-Y132)/10*9+1)))/9*10</f>
        <v>5.0803734144042378</v>
      </c>
      <c r="AA132" s="13">
        <f>'Lack of Coping Capacity'!G132</f>
        <v>9.0371916040418192</v>
      </c>
      <c r="AB132" s="13">
        <f>'Lack of Coping Capacity'!J132</f>
        <v>7.8959820508956913</v>
      </c>
      <c r="AC132" s="13">
        <f t="shared" ref="AC132:AC135" si="41">AVERAGE(AA132:AB132)</f>
        <v>8.4665868274687561</v>
      </c>
      <c r="AD132" s="13">
        <f>'Lack of Coping Capacity'!P132</f>
        <v>9.2717239069795045</v>
      </c>
      <c r="AE132" s="13">
        <f>'Lack of Coping Capacity'!S132</f>
        <v>9.8855555555555554</v>
      </c>
      <c r="AF132" s="13">
        <f>'Lack of Coping Capacity'!X132</f>
        <v>8.9643744982923046</v>
      </c>
      <c r="AG132" s="13">
        <f t="shared" ref="AG132:AG135" si="42">AVERAGE(AD132:AF132)</f>
        <v>9.3738846536091209</v>
      </c>
      <c r="AH132" s="164">
        <f t="shared" ref="AH132:AH135" si="43">(10-GEOMEAN(((10-AC132)/10*9+1),((10-AG132)/10*9+1)))/9*10</f>
        <v>8.9677171778711209</v>
      </c>
      <c r="AI132" s="166">
        <f t="shared" ref="AI132:AI135" si="44">M132^(1/3)*Z132^(1/3)*AH132^(1/3)</f>
        <v>6.6232622259869762</v>
      </c>
    </row>
    <row r="133" spans="1:35" x14ac:dyDescent="0.25">
      <c r="A133" s="157" t="s">
        <v>5</v>
      </c>
      <c r="B133" s="125" t="s">
        <v>476</v>
      </c>
      <c r="C133" s="125" t="s">
        <v>4</v>
      </c>
      <c r="D133" s="104" t="s">
        <v>606</v>
      </c>
      <c r="E133" s="12" t="str">
        <f>'Hazard &amp; Exposure'!N133</f>
        <v>x</v>
      </c>
      <c r="F133" s="12">
        <f>'Hazard &amp; Exposure'!O133</f>
        <v>0</v>
      </c>
      <c r="G133" s="12">
        <f>'Hazard &amp; Exposure'!P133</f>
        <v>0</v>
      </c>
      <c r="H133" s="12">
        <f>'Hazard &amp; Exposure'!Q133</f>
        <v>0</v>
      </c>
      <c r="I133" s="12">
        <f>'Hazard &amp; Exposure'!R133</f>
        <v>0</v>
      </c>
      <c r="J133" s="12" t="str">
        <f>'Hazard &amp; Exposure'!U133</f>
        <v>x</v>
      </c>
      <c r="K133" s="12">
        <f>'Hazard &amp; Exposure'!W133</f>
        <v>3.6007781028747559</v>
      </c>
      <c r="L133" s="13">
        <f>'Hazard &amp; Exposure'!X133</f>
        <v>3.6007781028747559</v>
      </c>
      <c r="M133" s="13">
        <f t="shared" si="36"/>
        <v>1.9761155152742147</v>
      </c>
      <c r="N133" s="13">
        <f>Vulnerability!F133</f>
        <v>9.1752938640407482</v>
      </c>
      <c r="O133" s="13">
        <f>Vulnerability!I133</f>
        <v>7.1776109086021203</v>
      </c>
      <c r="P133" s="13">
        <f>Vulnerability!P133</f>
        <v>1.8751545878889491</v>
      </c>
      <c r="Q133" s="13">
        <f t="shared" si="37"/>
        <v>6.8508383061431415</v>
      </c>
      <c r="R133" s="13">
        <f>Vulnerability!V133</f>
        <v>0</v>
      </c>
      <c r="S133" s="13">
        <f>Vulnerability!AD133</f>
        <v>3.7890909090909091</v>
      </c>
      <c r="T133" s="13">
        <f>Vulnerability!AG133</f>
        <v>10</v>
      </c>
      <c r="U133" s="13">
        <f>Vulnerability!AJ133</f>
        <v>8.4010725373976847</v>
      </c>
      <c r="V133" s="13">
        <f>Vulnerability!AM133</f>
        <v>0</v>
      </c>
      <c r="W133" s="13" t="str">
        <f>Vulnerability!AO133</f>
        <v>x</v>
      </c>
      <c r="X133" s="13">
        <f t="shared" si="38"/>
        <v>7.1548919310880867</v>
      </c>
      <c r="Y133" s="13">
        <f t="shared" si="39"/>
        <v>4.4810288424552605</v>
      </c>
      <c r="Z133" s="13">
        <f t="shared" si="40"/>
        <v>5.7964183463452246</v>
      </c>
      <c r="AA133" s="13">
        <f>'Lack of Coping Capacity'!G133</f>
        <v>9.0371916040418192</v>
      </c>
      <c r="AB133" s="13">
        <f>'Lack of Coping Capacity'!J133</f>
        <v>7.8959820508956913</v>
      </c>
      <c r="AC133" s="13">
        <f t="shared" si="41"/>
        <v>8.4665868274687561</v>
      </c>
      <c r="AD133" s="13">
        <f>'Lack of Coping Capacity'!P133</f>
        <v>9.2717239069795045</v>
      </c>
      <c r="AE133" s="13">
        <f>'Lack of Coping Capacity'!S133</f>
        <v>9.8855555555555554</v>
      </c>
      <c r="AF133" s="13">
        <f>'Lack of Coping Capacity'!X133</f>
        <v>9.9666666666666668</v>
      </c>
      <c r="AG133" s="13">
        <f t="shared" si="42"/>
        <v>9.7079820430672417</v>
      </c>
      <c r="AH133" s="164">
        <f t="shared" si="43"/>
        <v>9.1848170282861439</v>
      </c>
      <c r="AI133" s="166">
        <f t="shared" si="44"/>
        <v>4.7207846173817414</v>
      </c>
    </row>
    <row r="134" spans="1:35" x14ac:dyDescent="0.25">
      <c r="A134" s="157" t="s">
        <v>5</v>
      </c>
      <c r="B134" s="125" t="s">
        <v>471</v>
      </c>
      <c r="C134" s="125" t="s">
        <v>4</v>
      </c>
      <c r="D134" s="104" t="s">
        <v>601</v>
      </c>
      <c r="E134" s="12" t="str">
        <f>'Hazard &amp; Exposure'!N128</f>
        <v>x</v>
      </c>
      <c r="F134" s="12">
        <f>'Hazard &amp; Exposure'!O128</f>
        <v>5.1236555199118508</v>
      </c>
      <c r="G134" s="12">
        <f>'Hazard &amp; Exposure'!P128</f>
        <v>0</v>
      </c>
      <c r="H134" s="12">
        <f>'Hazard &amp; Exposure'!Q128</f>
        <v>3.125</v>
      </c>
      <c r="I134" s="12">
        <f>'Hazard &amp; Exposure'!R128</f>
        <v>5.1236555199118508</v>
      </c>
      <c r="J134" s="12">
        <f>'Hazard &amp; Exposure'!U128</f>
        <v>6</v>
      </c>
      <c r="K134" s="12">
        <f>'Hazard &amp; Exposure'!W128</f>
        <v>3.6007781028747559</v>
      </c>
      <c r="L134" s="13">
        <f>'Hazard &amp; Exposure'!X128</f>
        <v>4.3565135478973396</v>
      </c>
      <c r="M134" s="13">
        <f t="shared" si="36"/>
        <v>4.7516415619926313</v>
      </c>
      <c r="N134" s="13">
        <f>Vulnerability!F128</f>
        <v>7.7719036908343275</v>
      </c>
      <c r="O134" s="13">
        <f>Vulnerability!I128</f>
        <v>5.7401109086021203</v>
      </c>
      <c r="P134" s="13">
        <f>Vulnerability!P128</f>
        <v>1.8742007055902381</v>
      </c>
      <c r="Q134" s="13">
        <f t="shared" si="37"/>
        <v>5.7895297489652533</v>
      </c>
      <c r="R134" s="13">
        <f>Vulnerability!V128</f>
        <v>4.3886924270661103</v>
      </c>
      <c r="S134" s="13">
        <f>Vulnerability!AD128</f>
        <v>5.3070250034031181</v>
      </c>
      <c r="T134" s="13">
        <f>Vulnerability!AG128</f>
        <v>6.4666817040477405</v>
      </c>
      <c r="U134" s="13">
        <f>Vulnerability!AJ128</f>
        <v>5.3142738016325684</v>
      </c>
      <c r="V134" s="13">
        <f>Vulnerability!AM128</f>
        <v>0.49399948287713791</v>
      </c>
      <c r="W134" s="13" t="str">
        <f>Vulnerability!AO128</f>
        <v>x</v>
      </c>
      <c r="X134" s="13">
        <f t="shared" si="38"/>
        <v>4.7289769834752118</v>
      </c>
      <c r="Y134" s="13">
        <f t="shared" si="39"/>
        <v>4.5610441111712765</v>
      </c>
      <c r="Z134" s="13">
        <f t="shared" si="40"/>
        <v>5.2071535852064352</v>
      </c>
      <c r="AA134" s="13">
        <f>'Lack of Coping Capacity'!G128</f>
        <v>9.0371916040418192</v>
      </c>
      <c r="AB134" s="13">
        <f>'Lack of Coping Capacity'!J128</f>
        <v>7.8959820508956913</v>
      </c>
      <c r="AC134" s="13">
        <f t="shared" si="41"/>
        <v>8.4665868274687561</v>
      </c>
      <c r="AD134" s="13">
        <f>'Lack of Coping Capacity'!P128</f>
        <v>9.2717239069795045</v>
      </c>
      <c r="AE134" s="13">
        <f>'Lack of Coping Capacity'!S128</f>
        <v>9.8855555555555554</v>
      </c>
      <c r="AF134" s="13">
        <f>'Lack of Coping Capacity'!X128</f>
        <v>9.9666666666666668</v>
      </c>
      <c r="AG134" s="13">
        <f t="shared" si="42"/>
        <v>9.7079820430672417</v>
      </c>
      <c r="AH134" s="164">
        <f t="shared" si="43"/>
        <v>9.1848170282861439</v>
      </c>
      <c r="AI134" s="166">
        <f t="shared" si="44"/>
        <v>6.102458803997882</v>
      </c>
    </row>
    <row r="135" spans="1:35" ht="15.75" thickBot="1" x14ac:dyDescent="0.3">
      <c r="A135" s="158" t="s">
        <v>5</v>
      </c>
      <c r="B135" s="159" t="s">
        <v>477</v>
      </c>
      <c r="C135" s="159" t="s">
        <v>4</v>
      </c>
      <c r="D135" s="160" t="s">
        <v>607</v>
      </c>
      <c r="E135" s="161">
        <f>'Hazard &amp; Exposure'!N134</f>
        <v>9</v>
      </c>
      <c r="F135" s="161">
        <f>'Hazard &amp; Exposure'!O134</f>
        <v>0</v>
      </c>
      <c r="G135" s="161">
        <f>'Hazard &amp; Exposure'!P134</f>
        <v>4.4493767494192369</v>
      </c>
      <c r="H135" s="161">
        <f>'Hazard &amp; Exposure'!Q134</f>
        <v>0</v>
      </c>
      <c r="I135" s="161">
        <f>'Hazard &amp; Exposure'!R134</f>
        <v>4.6560055915606187</v>
      </c>
      <c r="J135" s="161" t="str">
        <f>'Hazard &amp; Exposure'!U134</f>
        <v>x</v>
      </c>
      <c r="K135" s="161">
        <f>'Hazard &amp; Exposure'!W134</f>
        <v>6.1007781028747559</v>
      </c>
      <c r="L135" s="162">
        <f>'Hazard &amp; Exposure'!X134</f>
        <v>6.1007781028747559</v>
      </c>
      <c r="M135" s="162">
        <f t="shared" si="36"/>
        <v>5.4240883173944798</v>
      </c>
      <c r="N135" s="162">
        <f>Vulnerability!F134</f>
        <v>9.1752938640407482</v>
      </c>
      <c r="O135" s="162">
        <f>Vulnerability!I134</f>
        <v>7.1776109086021203</v>
      </c>
      <c r="P135" s="162">
        <f>Vulnerability!P134</f>
        <v>1.8753324964636111</v>
      </c>
      <c r="Q135" s="162">
        <f t="shared" si="37"/>
        <v>6.8508827832868064</v>
      </c>
      <c r="R135" s="162">
        <f>Vulnerability!V134</f>
        <v>8.6723062878721038</v>
      </c>
      <c r="S135" s="162">
        <f>Vulnerability!AD134</f>
        <v>4.6516302293595144</v>
      </c>
      <c r="T135" s="162">
        <f>Vulnerability!AG134</f>
        <v>7.8666184486742994</v>
      </c>
      <c r="U135" s="162">
        <f>Vulnerability!AJ134</f>
        <v>6.5706682303060377</v>
      </c>
      <c r="V135" s="162">
        <f>Vulnerability!AM134</f>
        <v>10</v>
      </c>
      <c r="W135" s="162">
        <f>Vulnerability!AO134</f>
        <v>4.2105263157894735</v>
      </c>
      <c r="X135" s="162">
        <f t="shared" si="38"/>
        <v>7.3733012666903495</v>
      </c>
      <c r="Y135" s="162">
        <f t="shared" si="39"/>
        <v>8.091874671723895</v>
      </c>
      <c r="Z135" s="162">
        <f t="shared" si="40"/>
        <v>7.5246592980405937</v>
      </c>
      <c r="AA135" s="162">
        <f>'Lack of Coping Capacity'!G134</f>
        <v>9.0371916040418192</v>
      </c>
      <c r="AB135" s="162">
        <f>'Lack of Coping Capacity'!J134</f>
        <v>7.8959820508956913</v>
      </c>
      <c r="AC135" s="162">
        <f t="shared" si="41"/>
        <v>8.4665868274687561</v>
      </c>
      <c r="AD135" s="162">
        <f>'Lack of Coping Capacity'!P134</f>
        <v>9.2717239069795045</v>
      </c>
      <c r="AE135" s="162">
        <f>'Lack of Coping Capacity'!S134</f>
        <v>9.8855555555555554</v>
      </c>
      <c r="AF135" s="162">
        <f>'Lack of Coping Capacity'!X134</f>
        <v>9.4283819318637061</v>
      </c>
      <c r="AG135" s="162">
        <f t="shared" si="42"/>
        <v>9.5285537981329202</v>
      </c>
      <c r="AH135" s="165">
        <f t="shared" si="43"/>
        <v>9.0653566672868706</v>
      </c>
      <c r="AI135" s="168">
        <f t="shared" si="44"/>
        <v>7.1790365244498915</v>
      </c>
    </row>
  </sheetData>
  <autoFilter ref="A3:AI3">
    <sortState ref="A4:AI135">
      <sortCondition descending="1" ref="AI3"/>
    </sortState>
  </autoFilter>
  <sortState ref="A3:AI135">
    <sortCondition ref="C3:C135"/>
    <sortCondition ref="B3:B135"/>
  </sortState>
  <mergeCells count="1">
    <mergeCell ref="A1:AI1"/>
  </mergeCells>
  <conditionalFormatting sqref="I4:I135">
    <cfRule type="cellIs" dxfId="120" priority="2564" stopIfTrue="1" operator="between">
      <formula>QUARTILE($I$4:$I$135,3)</formula>
      <formula>10</formula>
    </cfRule>
    <cfRule type="cellIs" dxfId="119" priority="2565" stopIfTrue="1" operator="between">
      <formula>QUARTILE($I$4:$I$135,2)</formula>
      <formula>QUARTILE($I$4:$I$135,3)</formula>
    </cfRule>
    <cfRule type="cellIs" dxfId="118" priority="2566" stopIfTrue="1" operator="between">
      <formula>QUARTILE($I$4:$I$135,1)</formula>
      <formula>QUARTILE($I$4:$I$135,2)</formula>
    </cfRule>
    <cfRule type="cellIs" dxfId="117" priority="2567" stopIfTrue="1" operator="between">
      <formula>0</formula>
      <formula>QUARTILE($I$4:$I$135,1)</formula>
    </cfRule>
  </conditionalFormatting>
  <conditionalFormatting sqref="L4:L135">
    <cfRule type="cellIs" dxfId="116" priority="2568" stopIfTrue="1" operator="between">
      <formula>QUARTILE($L$4:$L$135,3)</formula>
      <formula>10</formula>
    </cfRule>
    <cfRule type="cellIs" dxfId="115" priority="2569" stopIfTrue="1" operator="between">
      <formula>QUARTILE($L$4:$L$135,2)</formula>
      <formula>QUARTILE($L$4:$L$135,3)</formula>
    </cfRule>
    <cfRule type="cellIs" dxfId="114" priority="2570" stopIfTrue="1" operator="between">
      <formula>QUARTILE($L$4:$L$135,1)</formula>
      <formula>QUARTILE($L$4:$L$135,2)</formula>
    </cfRule>
    <cfRule type="cellIs" dxfId="113" priority="2571" stopIfTrue="1" operator="between">
      <formula>0</formula>
      <formula>QUARTILE($L$4:$L$135,1)</formula>
    </cfRule>
  </conditionalFormatting>
  <conditionalFormatting sqref="M4:M135">
    <cfRule type="cellIs" dxfId="112" priority="2572" stopIfTrue="1" operator="between">
      <formula>QUARTILE($M$4:$M$135,3)</formula>
      <formula>10</formula>
    </cfRule>
    <cfRule type="cellIs" dxfId="111" priority="2573" stopIfTrue="1" operator="between">
      <formula>QUARTILE($M$4:$M$135,2)</formula>
      <formula>QUARTILE($M$4:$M$135,3)</formula>
    </cfRule>
    <cfRule type="cellIs" dxfId="110" priority="2574" stopIfTrue="1" operator="between">
      <formula>QUARTILE($M$4:$M$135,1)</formula>
      <formula>QUARTILE($M$4:$M$135,2)</formula>
    </cfRule>
    <cfRule type="cellIs" dxfId="109" priority="2575" stopIfTrue="1" operator="between">
      <formula>0</formula>
      <formula>QUARTILE($M$4:$M$135,1)</formula>
    </cfRule>
  </conditionalFormatting>
  <conditionalFormatting sqref="Z4:Z135">
    <cfRule type="cellIs" dxfId="108" priority="2576" stopIfTrue="1" operator="between">
      <formula>QUARTILE($Z$4:$Z$135,3)</formula>
      <formula>10</formula>
    </cfRule>
    <cfRule type="cellIs" dxfId="107" priority="2577" stopIfTrue="1" operator="between">
      <formula>QUARTILE($Z$4:$Z$135,2)</formula>
      <formula>QUARTILE($Z$4:$Z$135,3)</formula>
    </cfRule>
    <cfRule type="cellIs" dxfId="106" priority="2578" stopIfTrue="1" operator="between">
      <formula>QUARTILE($Z$4:$Z$135,1)</formula>
      <formula>QUARTILE($Z$4:$Z$135,2)</formula>
    </cfRule>
    <cfRule type="cellIs" dxfId="105" priority="2579" stopIfTrue="1" operator="between">
      <formula>0</formula>
      <formula>QUARTILE($Z$4:$Z$135,1)</formula>
    </cfRule>
  </conditionalFormatting>
  <conditionalFormatting sqref="AH4:AH135">
    <cfRule type="cellIs" dxfId="104" priority="2580" stopIfTrue="1" operator="between">
      <formula>QUARTILE($AH$4:$AH$135,3)</formula>
      <formula>10</formula>
    </cfRule>
    <cfRule type="cellIs" dxfId="103" priority="2581" stopIfTrue="1" operator="between">
      <formula>QUARTILE($AH$4:$AH$135,2)</formula>
      <formula>QUARTILE($AH$4:$AH$135,3)</formula>
    </cfRule>
    <cfRule type="cellIs" dxfId="102" priority="2582" stopIfTrue="1" operator="between">
      <formula>QUARTILE($AH$4:$AH$135,1)</formula>
      <formula>QUARTILE($AH$4:$AH$135,2)</formula>
    </cfRule>
    <cfRule type="cellIs" dxfId="101" priority="2583" stopIfTrue="1" operator="between">
      <formula>0</formula>
      <formula>QUARTILE($AH$4:$AH$135,1)</formula>
    </cfRule>
  </conditionalFormatting>
  <conditionalFormatting sqref="AA4:AA135">
    <cfRule type="cellIs" dxfId="100" priority="2584" stopIfTrue="1" operator="between">
      <formula>QUARTILE($AA$4:$AA$135,3)</formula>
      <formula>10</formula>
    </cfRule>
    <cfRule type="cellIs" dxfId="99" priority="2585" stopIfTrue="1" operator="between">
      <formula>QUARTILE($AA$4:$AA$135,2)</formula>
      <formula>QUARTILE($AA$4:$AA$135,3)</formula>
    </cfRule>
    <cfRule type="cellIs" dxfId="98" priority="2586" stopIfTrue="1" operator="between">
      <formula>QUARTILE($AA$4:$AA$135,1)</formula>
      <formula>QUARTILE($AA$4:$AA$135,2)</formula>
    </cfRule>
    <cfRule type="cellIs" dxfId="97" priority="2587" stopIfTrue="1" operator="between">
      <formula>0</formula>
      <formula>QUARTILE($AA$4:$AA$135,1)</formula>
    </cfRule>
  </conditionalFormatting>
  <conditionalFormatting sqref="Q4:Q135">
    <cfRule type="cellIs" dxfId="96" priority="2592" stopIfTrue="1" operator="between">
      <formula>QUARTILE($Q$4:$Q$12,3)</formula>
      <formula>10</formula>
    </cfRule>
    <cfRule type="cellIs" dxfId="95" priority="2593" stopIfTrue="1" operator="between">
      <formula>QUARTILE($Q$4:$Q$12,2)</formula>
      <formula>QUARTILE($Q$4:$Q$12,3)</formula>
    </cfRule>
    <cfRule type="cellIs" dxfId="94" priority="2594" stopIfTrue="1" operator="between">
      <formula>QUARTILE($Q$4:$Q$12,1)</formula>
      <formula>QUARTILE($Q$4:$Q$12,2)</formula>
    </cfRule>
    <cfRule type="cellIs" dxfId="93" priority="2595" stopIfTrue="1" operator="between">
      <formula>0</formula>
      <formula>QUARTILE($Q$4:$Q$12,1)</formula>
    </cfRule>
  </conditionalFormatting>
  <conditionalFormatting sqref="X4:Y135">
    <cfRule type="cellIs" dxfId="92" priority="2596" stopIfTrue="1" operator="between">
      <formula>QUARTILE($X$4:$X$12,3)</formula>
      <formula>10</formula>
    </cfRule>
    <cfRule type="cellIs" dxfId="91" priority="2597" stopIfTrue="1" operator="between">
      <formula>QUARTILE($X$4:$X$12,2)</formula>
      <formula>QUARTILE($X$4:$X$12,3)</formula>
    </cfRule>
    <cfRule type="cellIs" dxfId="90" priority="2598" stopIfTrue="1" operator="between">
      <formula>QUARTILE($X$4:$X$12,1)</formula>
      <formula>QUARTILE($X$4:$X$12,2)</formula>
    </cfRule>
    <cfRule type="cellIs" dxfId="89" priority="2599" stopIfTrue="1" operator="between">
      <formula>0</formula>
      <formula>QUARTILE($X$4:$X$12,1)</formula>
    </cfRule>
  </conditionalFormatting>
  <conditionalFormatting sqref="AB4:AB135">
    <cfRule type="cellIs" dxfId="88" priority="2600" stopIfTrue="1" operator="between">
      <formula>QUARTILE($AB$4:$AB$135,3)</formula>
      <formula>10</formula>
    </cfRule>
    <cfRule type="cellIs" dxfId="87" priority="2601" stopIfTrue="1" operator="between">
      <formula>QUARTILE($AB$4:$AB$135,2)</formula>
      <formula>QUARTILE($AB$4:$AB$135,3)</formula>
    </cfRule>
    <cfRule type="cellIs" dxfId="86" priority="2602" stopIfTrue="1" operator="between">
      <formula>QUARTILE($AB$4:$AB$135,1)</formula>
      <formula>QUARTILE($AB$4:$AB$135,2)</formula>
    </cfRule>
    <cfRule type="cellIs" dxfId="85" priority="2603" stopIfTrue="1" operator="between">
      <formula>0</formula>
      <formula>QUARTILE($AB$4:$AB$135,1)</formula>
    </cfRule>
  </conditionalFormatting>
  <conditionalFormatting sqref="AC4:AC135">
    <cfRule type="cellIs" dxfId="84" priority="2604" stopIfTrue="1" operator="between">
      <formula>QUARTILE($AC$4:$AC$135,3)</formula>
      <formula>10</formula>
    </cfRule>
    <cfRule type="cellIs" dxfId="83" priority="2605" stopIfTrue="1" operator="between">
      <formula>QUARTILE($AC$4:$AC$135,2)</formula>
      <formula>QUARTILE($AC$4:$AC$135,3)</formula>
    </cfRule>
    <cfRule type="cellIs" dxfId="82" priority="2606" stopIfTrue="1" operator="between">
      <formula>QUARTILE($AC$4:$AC$135,1)</formula>
      <formula>QUARTILE($AC$4:$AC$135,2)</formula>
    </cfRule>
    <cfRule type="cellIs" dxfId="81" priority="2607" stopIfTrue="1" operator="between">
      <formula>0</formula>
      <formula>QUARTILE($AC$4:$AC$135,1)</formula>
    </cfRule>
  </conditionalFormatting>
  <conditionalFormatting sqref="AG4:AG135">
    <cfRule type="cellIs" dxfId="80" priority="2608" stopIfTrue="1" operator="between">
      <formula>QUARTILE($AG$4:$AG$135,3)</formula>
      <formula>10</formula>
    </cfRule>
    <cfRule type="cellIs" dxfId="79" priority="2609" stopIfTrue="1" operator="between">
      <formula>QUARTILE($AG$4:$AG$135,2)</formula>
      <formula>QUARTILE($AG$4:$AG$135,3)</formula>
    </cfRule>
    <cfRule type="cellIs" dxfId="78" priority="2610" stopIfTrue="1" operator="between">
      <formula>QUARTILE($AG$4:$AG$135,1)</formula>
      <formula>QUARTILE($AG$4:$AG$135,2)</formula>
    </cfRule>
    <cfRule type="cellIs" dxfId="77" priority="2611" stopIfTrue="1" operator="between">
      <formula>0</formula>
      <formula>QUARTILE($AG$4:$AG$135,1)</formula>
    </cfRule>
  </conditionalFormatting>
  <conditionalFormatting sqref="AD4:AD135">
    <cfRule type="cellIs" dxfId="76" priority="2612" stopIfTrue="1" operator="between">
      <formula>QUARTILE($AD$4:$AD$135,3)</formula>
      <formula>10</formula>
    </cfRule>
    <cfRule type="cellIs" dxfId="75" priority="2613" stopIfTrue="1" operator="between">
      <formula>QUARTILE($AD$4:$AD$135,2)</formula>
      <formula>QUARTILE($AD$4:$AD$135,3)</formula>
    </cfRule>
    <cfRule type="cellIs" dxfId="74" priority="2614" stopIfTrue="1" operator="between">
      <formula>QUARTILE($AD$4:$AD$135,1)</formula>
      <formula>QUARTILE($AD$4:$AD$135,2)</formula>
    </cfRule>
    <cfRule type="cellIs" dxfId="73" priority="2615" stopIfTrue="1" operator="between">
      <formula>0</formula>
      <formula>QUARTILE($AD$4:$AD$135,1)</formula>
    </cfRule>
  </conditionalFormatting>
  <conditionalFormatting sqref="AE4:AE135">
    <cfRule type="cellIs" dxfId="72" priority="2616" stopIfTrue="1" operator="between">
      <formula>QUARTILE($AE$4:$AE$135,3)</formula>
      <formula>10</formula>
    </cfRule>
    <cfRule type="cellIs" dxfId="71" priority="2617" stopIfTrue="1" operator="between">
      <formula>QUARTILE($AE$4:$AE$135,2)</formula>
      <formula>QUARTILE($AE$4:$AE$135,3)</formula>
    </cfRule>
    <cfRule type="cellIs" dxfId="70" priority="2618" stopIfTrue="1" operator="between">
      <formula>QUARTILE($AE$4:$AE$135,1)</formula>
      <formula>QUARTILE($AE$4:$AE$135,2)</formula>
    </cfRule>
    <cfRule type="cellIs" dxfId="69" priority="2619" stopIfTrue="1" operator="between">
      <formula>0</formula>
      <formula>QUARTILE($AE$4:$AE$135,1)</formula>
    </cfRule>
  </conditionalFormatting>
  <conditionalFormatting sqref="AF4:AF135">
    <cfRule type="cellIs" dxfId="68" priority="2620" stopIfTrue="1" operator="between">
      <formula>QUARTILE($AF$4:$AF$135,3)</formula>
      <formula>10</formula>
    </cfRule>
    <cfRule type="cellIs" dxfId="67" priority="2621" stopIfTrue="1" operator="between">
      <formula>QUARTILE($AF$4:$AF$135,2)</formula>
      <formula>QUARTILE($AF$4:$AF$135,3)</formula>
    </cfRule>
    <cfRule type="cellIs" dxfId="66" priority="2622" stopIfTrue="1" operator="between">
      <formula>QUARTILE($AF$4:$AF$135,1)</formula>
      <formula>QUARTILE($AF$4:$AF$135,2)</formula>
    </cfRule>
    <cfRule type="cellIs" dxfId="65" priority="2623" stopIfTrue="1" operator="between">
      <formula>0</formula>
      <formula>QUARTILE($AF$4:$AF$135,1)</formula>
    </cfRule>
  </conditionalFormatting>
  <conditionalFormatting sqref="W4:W135">
    <cfRule type="cellIs" dxfId="64" priority="2624" stopIfTrue="1" operator="between">
      <formula>QUARTILE($W$4:$W$12,3)</formula>
      <formula>10</formula>
    </cfRule>
    <cfRule type="cellIs" dxfId="63" priority="2625" stopIfTrue="1" operator="between">
      <formula>QUARTILE($W$4:$W$12,2)</formula>
      <formula>QUARTILE($W$4:$W$12,3)</formula>
    </cfRule>
    <cfRule type="cellIs" dxfId="62" priority="2626" stopIfTrue="1" operator="between">
      <formula>QUARTILE($W$4:$W$12,1)</formula>
      <formula>QUARTILE($W$4:$W$12,2)</formula>
    </cfRule>
    <cfRule type="cellIs" dxfId="61" priority="2627" stopIfTrue="1" operator="between">
      <formula>0</formula>
      <formula>QUARTILE($W$4:$W$12,1)</formula>
    </cfRule>
  </conditionalFormatting>
  <conditionalFormatting sqref="V4:V135">
    <cfRule type="cellIs" dxfId="60" priority="2628" stopIfTrue="1" operator="between">
      <formula>QUARTILE($V$4:$V$12,3)</formula>
      <formula>10</formula>
    </cfRule>
    <cfRule type="cellIs" dxfId="59" priority="2629" stopIfTrue="1" operator="between">
      <formula>QUARTILE($V$4:$V$12,2)</formula>
      <formula>QUARTILE($V$4:$V$12,3)</formula>
    </cfRule>
    <cfRule type="cellIs" dxfId="58" priority="2630" stopIfTrue="1" operator="between">
      <formula>QUARTILE($V$4:$V$12,1)</formula>
      <formula>QUARTILE($V$4:$V$12,2)</formula>
    </cfRule>
    <cfRule type="cellIs" dxfId="57" priority="2631" stopIfTrue="1" operator="between">
      <formula>0</formula>
      <formula>QUARTILE($V$4:$V$12,1)</formula>
    </cfRule>
  </conditionalFormatting>
  <conditionalFormatting sqref="T4:T135">
    <cfRule type="cellIs" dxfId="56" priority="2632" stopIfTrue="1" operator="between">
      <formula>QUARTILE($T$4:$T$12,3)</formula>
      <formula>10</formula>
    </cfRule>
    <cfRule type="cellIs" dxfId="55" priority="2633" stopIfTrue="1" operator="between">
      <formula>QUARTILE($T$4:$T$12,2)</formula>
      <formula>QUARTILE($T$4:$T$12,3)</formula>
    </cfRule>
    <cfRule type="cellIs" dxfId="54" priority="2634" stopIfTrue="1" operator="between">
      <formula>QUARTILE($T$4:$T$12,1)</formula>
      <formula>QUARTILE($T$4:$T$12,2)</formula>
    </cfRule>
    <cfRule type="cellIs" dxfId="53" priority="2635" stopIfTrue="1" operator="between">
      <formula>0</formula>
      <formula>QUARTILE($T$4:$T$12,1)</formula>
    </cfRule>
  </conditionalFormatting>
  <conditionalFormatting sqref="S4:S135">
    <cfRule type="cellIs" dxfId="52" priority="2636" stopIfTrue="1" operator="between">
      <formula>QUARTILE($S$4:$S$135,3)</formula>
      <formula>10</formula>
    </cfRule>
    <cfRule type="cellIs" dxfId="51" priority="2637" stopIfTrue="1" operator="between">
      <formula>QUARTILE($S$4:$S$135,2)</formula>
      <formula>QUARTILE($S$4:$S$135,3)</formula>
    </cfRule>
    <cfRule type="cellIs" dxfId="50" priority="2638" stopIfTrue="1" operator="between">
      <formula>QUARTILE($S$4:$S$135,1)</formula>
      <formula>QUARTILE($S$4:$S$135,2)</formula>
    </cfRule>
    <cfRule type="cellIs" dxfId="49" priority="2639" stopIfTrue="1" operator="between">
      <formula>0</formula>
      <formula>QUARTILE($S$4:$S$135,1)</formula>
    </cfRule>
  </conditionalFormatting>
  <conditionalFormatting sqref="R4:R135">
    <cfRule type="cellIs" dxfId="48" priority="2640" stopIfTrue="1" operator="between">
      <formula>QUARTILE($R$4:$R$135,3)</formula>
      <formula>10</formula>
    </cfRule>
    <cfRule type="cellIs" dxfId="47" priority="2641" stopIfTrue="1" operator="between">
      <formula>QUARTILE($R$4:$R$135,2)</formula>
      <formula>QUARTILE($R$4:$R$135,3)</formula>
    </cfRule>
    <cfRule type="cellIs" dxfId="46" priority="2642" stopIfTrue="1" operator="between">
      <formula>QUARTILE($R$4:$R$135,1)</formula>
      <formula>QUARTILE($R$4:$R$135,2)</formula>
    </cfRule>
    <cfRule type="cellIs" dxfId="45" priority="2643" stopIfTrue="1" operator="between">
      <formula>0</formula>
      <formula>QUARTILE($R$4:$R$135,1)</formula>
    </cfRule>
  </conditionalFormatting>
  <conditionalFormatting sqref="O4:O135">
    <cfRule type="cellIs" dxfId="44" priority="2644" stopIfTrue="1" operator="between">
      <formula>QUARTILE($O$4:$O$135,3)</formula>
      <formula>10</formula>
    </cfRule>
    <cfRule type="cellIs" dxfId="43" priority="2645" stopIfTrue="1" operator="between">
      <formula>QUARTILE($O$4:$O$135,2)</formula>
      <formula>QUARTILE($O$4:$O$135,3)</formula>
    </cfRule>
    <cfRule type="cellIs" dxfId="42" priority="2646" stopIfTrue="1" operator="between">
      <formula>QUARTILE($O$4:$O$135,1)</formula>
      <formula>QUARTILE($O$4:$O$135,2)</formula>
    </cfRule>
    <cfRule type="cellIs" dxfId="41" priority="2647" stopIfTrue="1" operator="between">
      <formula>0</formula>
      <formula>QUARTILE($O$4:$O$135,1)</formula>
    </cfRule>
  </conditionalFormatting>
  <conditionalFormatting sqref="P4:P135">
    <cfRule type="cellIs" dxfId="40" priority="2648" stopIfTrue="1" operator="between">
      <formula>QUARTILE($P$4:$P$12,3)</formula>
      <formula>10</formula>
    </cfRule>
    <cfRule type="cellIs" dxfId="39" priority="2649" stopIfTrue="1" operator="between">
      <formula>QUARTILE($P$4:$P$12,2)</formula>
      <formula>QUARTILE($P$4:$P$12,3)</formula>
    </cfRule>
    <cfRule type="cellIs" dxfId="38" priority="2650" stopIfTrue="1" operator="between">
      <formula>QUARTILE($P$4:$P$12,1)</formula>
      <formula>QUARTILE($P$4:$P$12,2)</formula>
    </cfRule>
    <cfRule type="cellIs" dxfId="37" priority="2651" stopIfTrue="1" operator="between">
      <formula>0</formula>
      <formula>QUARTILE($P$4:$P$12,1)</formula>
    </cfRule>
  </conditionalFormatting>
  <conditionalFormatting sqref="N4:N135">
    <cfRule type="cellIs" dxfId="36" priority="2652" stopIfTrue="1" operator="between">
      <formula>QUARTILE($N$4:$N$12,3)</formula>
      <formula>10</formula>
    </cfRule>
    <cfRule type="cellIs" dxfId="35" priority="2653" stopIfTrue="1" operator="between">
      <formula>QUARTILE($N$4:$N$12,2)</formula>
      <formula>QUARTILE($N$4:$N$12,3)</formula>
    </cfRule>
    <cfRule type="cellIs" dxfId="34" priority="2654" stopIfTrue="1" operator="between">
      <formula>QUARTILE($N$4:$N$12,1)</formula>
      <formula>QUARTILE($N$4:$N$12,2)</formula>
    </cfRule>
    <cfRule type="cellIs" dxfId="33" priority="2655" stopIfTrue="1" operator="between">
      <formula>0</formula>
      <formula>QUARTILE($N$4:$N$12,1)</formula>
    </cfRule>
  </conditionalFormatting>
  <conditionalFormatting sqref="E4:E135">
    <cfRule type="cellIs" dxfId="32" priority="2656" stopIfTrue="1" operator="between">
      <formula>QUARTILE($E$4:$E$135,3)</formula>
      <formula>10</formula>
    </cfRule>
    <cfRule type="cellIs" dxfId="31" priority="2657" stopIfTrue="1" operator="between">
      <formula>QUARTILE($E$4:$E$135,2)</formula>
      <formula>QUARTILE($E$4:$E$135,3)</formula>
    </cfRule>
    <cfRule type="cellIs" dxfId="30" priority="2658" stopIfTrue="1" operator="between">
      <formula>QUARTILE($E$4:$E$135,1)</formula>
      <formula>QUARTILE($E$4:$E$135,2)</formula>
    </cfRule>
    <cfRule type="cellIs" dxfId="29" priority="2659" stopIfTrue="1" operator="between">
      <formula>0</formula>
      <formula>QUARTILE($E$4:$E$135,1)</formula>
    </cfRule>
  </conditionalFormatting>
  <conditionalFormatting sqref="F4:F135">
    <cfRule type="cellIs" dxfId="28" priority="2660" stopIfTrue="1" operator="between">
      <formula>QUARTILE($F$4:$F$135,3)</formula>
      <formula>10</formula>
    </cfRule>
    <cfRule type="cellIs" dxfId="27" priority="2661" stopIfTrue="1" operator="between">
      <formula>QUARTILE($F$4:$F$135,2)</formula>
      <formula>QUARTILE($F$4:$F$135,3)</formula>
    </cfRule>
    <cfRule type="cellIs" dxfId="26" priority="2662" stopIfTrue="1" operator="between">
      <formula>QUARTILE($F$4:$F$135,1)</formula>
      <formula>QUARTILE($F$4:$F$135,2)</formula>
    </cfRule>
    <cfRule type="cellIs" dxfId="25" priority="2663" stopIfTrue="1" operator="between">
      <formula>0</formula>
      <formula>QUARTILE($F$4:$F$135,1)</formula>
    </cfRule>
  </conditionalFormatting>
  <conditionalFormatting sqref="H4:H135">
    <cfRule type="cellIs" dxfId="24" priority="22" stopIfTrue="1" operator="between">
      <formula>QUARTILE($H$4:$H$135,3)</formula>
      <formula>10</formula>
    </cfRule>
    <cfRule type="cellIs" dxfId="23" priority="23" stopIfTrue="1" operator="between">
      <formula>QUARTILE($H$4:$H$135,2)</formula>
      <formula>QUARTILE($H$4:$H$135,3)</formula>
    </cfRule>
    <cfRule type="cellIs" dxfId="22" priority="24" stopIfTrue="1" operator="between">
      <formula>QUARTILE($H$4:$H$135,1)</formula>
      <formula>QUARTILE($H$4:$H$135,2)</formula>
    </cfRule>
    <cfRule type="cellIs" dxfId="21" priority="25" stopIfTrue="1" operator="between">
      <formula>0</formula>
      <formula>QUARTILE($H$4:$H$135,1)</formula>
    </cfRule>
  </conditionalFormatting>
  <conditionalFormatting sqref="G4:G135">
    <cfRule type="cellIs" dxfId="20" priority="18" stopIfTrue="1" operator="between">
      <formula>QUARTILE($G$4:$G$135,3)</formula>
      <formula>10</formula>
    </cfRule>
    <cfRule type="cellIs" dxfId="19" priority="19" stopIfTrue="1" operator="between">
      <formula>QUARTILE($G$4:$G$135,2)</formula>
      <formula>QUARTILE($G$4:$G$135,3)</formula>
    </cfRule>
    <cfRule type="cellIs" dxfId="18" priority="20" stopIfTrue="1" operator="between">
      <formula>QUARTILE($G$4:$G$135,1)</formula>
      <formula>QUARTILE($G$4:$G$135,2)</formula>
    </cfRule>
    <cfRule type="cellIs" dxfId="17" priority="21" stopIfTrue="1" operator="between">
      <formula>0</formula>
      <formula>QUARTILE($G$4:$G$135,1)</formula>
    </cfRule>
  </conditionalFormatting>
  <conditionalFormatting sqref="J4:J135">
    <cfRule type="cellIs" dxfId="16" priority="14" stopIfTrue="1" operator="between">
      <formula>QUARTILE($J$4:$J$135,3)</formula>
      <formula>10</formula>
    </cfRule>
    <cfRule type="cellIs" dxfId="15" priority="15" stopIfTrue="1" operator="between">
      <formula>QUARTILE($J$4:$J$135,2)</formula>
      <formula>QUARTILE($J$4:$J$135,3)</formula>
    </cfRule>
    <cfRule type="cellIs" dxfId="14" priority="16" stopIfTrue="1" operator="between">
      <formula>QUARTILE($J$4:$J$135,1)</formula>
      <formula>QUARTILE($J$4:$J$135,2)</formula>
    </cfRule>
    <cfRule type="cellIs" dxfId="13" priority="17" stopIfTrue="1" operator="between">
      <formula>0</formula>
      <formula>QUARTILE($J$4:$J$135,1)</formula>
    </cfRule>
  </conditionalFormatting>
  <conditionalFormatting sqref="K4:K135">
    <cfRule type="cellIs" dxfId="12" priority="10" stopIfTrue="1" operator="between">
      <formula>QUARTILE($F$4:$F$12,3)</formula>
      <formula>10</formula>
    </cfRule>
    <cfRule type="cellIs" dxfId="11" priority="11" stopIfTrue="1" operator="between">
      <formula>QUARTILE($F$4:$F$12,2)</formula>
      <formula>QUARTILE($F$4:$F$12,3)</formula>
    </cfRule>
    <cfRule type="cellIs" dxfId="10" priority="12" stopIfTrue="1" operator="between">
      <formula>QUARTILE($F$4:$F$12,1)</formula>
      <formula>QUARTILE($F$4:$F$12,2)</formula>
    </cfRule>
    <cfRule type="cellIs" dxfId="9" priority="13" stopIfTrue="1" operator="between">
      <formula>0</formula>
      <formula>QUARTILE($F$4:$F$12,1)</formula>
    </cfRule>
  </conditionalFormatting>
  <conditionalFormatting sqref="U4:U135">
    <cfRule type="cellIs" dxfId="8" priority="6" stopIfTrue="1" operator="between">
      <formula>QUARTILE($U$4:$U$12,3)</formula>
      <formula>10</formula>
    </cfRule>
    <cfRule type="cellIs" dxfId="7" priority="7" stopIfTrue="1" operator="between">
      <formula>QUARTILE($U$4:$U$12,2)</formula>
      <formula>QUARTILE($U$4:$U$12,3)</formula>
    </cfRule>
    <cfRule type="cellIs" dxfId="6" priority="8" stopIfTrue="1" operator="between">
      <formula>QUARTILE($U$4:$U$12,1)</formula>
      <formula>QUARTILE($U$4:$U$12,2)</formula>
    </cfRule>
    <cfRule type="cellIs" dxfId="5" priority="9" stopIfTrue="1" operator="between">
      <formula>0</formula>
      <formula>QUARTILE($U$4:$U$12,1)</formula>
    </cfRule>
  </conditionalFormatting>
  <conditionalFormatting sqref="AI4:AI135">
    <cfRule type="cellIs" dxfId="4" priority="1" stopIfTrue="1" operator="between">
      <formula>6.623262</formula>
      <formula>10</formula>
    </cfRule>
    <cfRule type="cellIs" dxfId="3" priority="2" stopIfTrue="1" operator="between">
      <formula>6.006331</formula>
      <formula>6.623262</formula>
    </cfRule>
    <cfRule type="cellIs" dxfId="2" priority="3" stopIfTrue="1" operator="between">
      <formula>5.250888</formula>
      <formula>6.006331</formula>
    </cfRule>
    <cfRule type="cellIs" dxfId="1" priority="4" stopIfTrue="1" operator="between">
      <formula>4.426109</formula>
      <formula>5.250888</formula>
    </cfRule>
    <cfRule type="cellIs" dxfId="0" priority="5" stopIfTrue="1" operator="between">
      <formula>0</formula>
      <formula>4.426109</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showGridLines="0" workbookViewId="0">
      <pane xSplit="2" ySplit="2" topLeftCell="C3" activePane="bottomRight" state="frozen"/>
      <selection pane="topRight" activeCell="B1" sqref="B1"/>
      <selection pane="bottomLeft" activeCell="A5" sqref="A5"/>
      <selection pane="bottomRight" activeCell="H9" sqref="H9"/>
    </sheetView>
  </sheetViews>
  <sheetFormatPr defaultRowHeight="15" x14ac:dyDescent="0.25"/>
  <cols>
    <col min="1" max="1" width="49.42578125" style="8" bestFit="1" customWidth="1"/>
    <col min="2" max="3" width="9.140625" style="8"/>
    <col min="4" max="9" width="11.7109375" style="26" customWidth="1"/>
    <col min="10" max="10" width="10.140625" style="27" customWidth="1"/>
    <col min="11" max="11" width="10.140625" style="28" customWidth="1"/>
    <col min="12" max="12" width="10.7109375" style="26" bestFit="1" customWidth="1"/>
    <col min="13" max="13" width="11.7109375" style="26" bestFit="1" customWidth="1"/>
    <col min="14" max="17" width="11.7109375" style="26" customWidth="1"/>
    <col min="18" max="16384" width="9.140625" style="8"/>
  </cols>
  <sheetData>
    <row r="1" spans="1:24" x14ac:dyDescent="0.25">
      <c r="A1" s="171"/>
      <c r="B1" s="171"/>
      <c r="C1" s="171"/>
      <c r="D1" s="171"/>
      <c r="E1" s="171"/>
      <c r="F1" s="171"/>
      <c r="G1" s="171"/>
      <c r="H1" s="171"/>
      <c r="I1" s="171"/>
      <c r="J1" s="171"/>
      <c r="K1" s="171"/>
      <c r="L1" s="171"/>
      <c r="M1" s="171"/>
      <c r="N1" s="171"/>
      <c r="O1" s="171"/>
      <c r="P1" s="171"/>
      <c r="Q1" s="171"/>
      <c r="R1" s="171"/>
      <c r="S1" s="171"/>
      <c r="T1" s="171"/>
      <c r="U1" s="171"/>
      <c r="V1" s="171"/>
      <c r="W1" s="171"/>
      <c r="X1" s="171"/>
    </row>
    <row r="2" spans="1:24" s="11" customFormat="1" ht="125.25" customHeight="1" thickBot="1" x14ac:dyDescent="0.3">
      <c r="A2" s="11" t="s">
        <v>32</v>
      </c>
      <c r="B2" s="30" t="s">
        <v>44</v>
      </c>
      <c r="C2" s="30"/>
      <c r="D2" s="33" t="s">
        <v>104</v>
      </c>
      <c r="E2" s="33" t="s">
        <v>647</v>
      </c>
      <c r="F2" s="59" t="s">
        <v>711</v>
      </c>
      <c r="G2" s="60" t="s">
        <v>712</v>
      </c>
      <c r="H2" s="141" t="s">
        <v>713</v>
      </c>
      <c r="I2" s="34" t="s">
        <v>700</v>
      </c>
      <c r="J2" s="59" t="s">
        <v>105</v>
      </c>
      <c r="K2" s="60" t="s">
        <v>77</v>
      </c>
      <c r="L2" s="33" t="s">
        <v>105</v>
      </c>
      <c r="M2" s="34" t="s">
        <v>617</v>
      </c>
      <c r="N2" s="35" t="s">
        <v>647</v>
      </c>
      <c r="O2" s="35" t="s">
        <v>106</v>
      </c>
      <c r="P2" s="35" t="s">
        <v>614</v>
      </c>
      <c r="Q2" s="35" t="s">
        <v>617</v>
      </c>
      <c r="R2" s="36" t="s">
        <v>714</v>
      </c>
      <c r="S2" s="35" t="s">
        <v>107</v>
      </c>
      <c r="T2" s="34" t="s">
        <v>610</v>
      </c>
      <c r="U2" s="35" t="s">
        <v>618</v>
      </c>
      <c r="V2" s="34" t="s">
        <v>108</v>
      </c>
      <c r="W2" s="35" t="s">
        <v>109</v>
      </c>
      <c r="X2" s="36" t="s">
        <v>715</v>
      </c>
    </row>
    <row r="3" spans="1:24" s="11" customFormat="1" x14ac:dyDescent="0.25">
      <c r="A3" s="11" t="s">
        <v>351</v>
      </c>
      <c r="B3" s="31" t="s">
        <v>0</v>
      </c>
      <c r="C3" s="31" t="s">
        <v>608</v>
      </c>
      <c r="D3" s="4">
        <f>IF('Indicator Data'!G5=0,0,IF(LOG('Indicator Data'!G5)&gt;D$135,10,IF(LOG('Indicator Data'!G5)&lt;D$136,0,10-(D$135-LOG('Indicator Data'!G5))/(D$135-D$136)*10)))</f>
        <v>4.2254902000712846</v>
      </c>
      <c r="E3" s="4">
        <f>IF('Indicator Data'!D5="No data","x",IF(('Indicator Data'!D5)^2&gt;E$135,10,IF(('Indicator Data'!D5)^2&lt;E$136,0,10-(E$135-('Indicator Data'!D5)^2)/(E$135-E$136)*10)))</f>
        <v>3.0625</v>
      </c>
      <c r="F3" s="61">
        <f>'Indicator Data'!E5/'Indicator Data'!$BE5</f>
        <v>0.58446498267355107</v>
      </c>
      <c r="G3" s="61">
        <f>'Indicator Data'!F5/'Indicator Data'!$BE5</f>
        <v>0.34551323743150492</v>
      </c>
      <c r="H3" s="61">
        <f>F3*0.5+G3*0.25</f>
        <v>0.37861080069465175</v>
      </c>
      <c r="I3" s="4">
        <f>IF(H3=0,0,IF(H3&gt;I$135,10,IF(H3&lt;I$136,0,10-(I$135-H3)/(I$135-I$136)*10)))</f>
        <v>9.4652700173662936</v>
      </c>
      <c r="J3" s="61">
        <f>'Indicator Data'!G5/'Indicator Data'!$BE5</f>
        <v>3.0037006818400548E-4</v>
      </c>
      <c r="K3" s="61">
        <f>'Indicator Data'!I5/'Indicator Data'!$BE5</f>
        <v>0</v>
      </c>
      <c r="L3" s="4">
        <f t="shared" ref="L3:L34" si="0">IF(J3&gt;L$135,10,IF(J3&lt;L$136,0,10-(L$135-J3)/(L$135-L$136)*10))</f>
        <v>0.42910009740572264</v>
      </c>
      <c r="M3" s="4">
        <f>IF('Indicator Data'!H5=0,0,IF('Indicator Data'!H5&gt;M$135,10,IF('Indicator Data'!H5&lt;M$136,0,10-(M$135-'Indicator Data'!H5)/(M$135-M$136)*10)))</f>
        <v>8.3333333333333339</v>
      </c>
      <c r="N3" s="6">
        <f>E3</f>
        <v>3.0625</v>
      </c>
      <c r="O3" s="6">
        <f t="shared" ref="O3:O34" si="1">(10-GEOMEAN(((10-D3)/10*9+1),((10-L3)/10*9+1)))/9*10</f>
        <v>2.5348486146661968</v>
      </c>
      <c r="P3" s="6">
        <f>I3</f>
        <v>9.4652700173662936</v>
      </c>
      <c r="Q3" s="6">
        <f>M3</f>
        <v>8.3333333333333339</v>
      </c>
      <c r="R3" s="16">
        <f>IF(N3="x",O3,(10-GEOMEAN(((10-N3)/10*9+1),((10-O3)/10*9+1),((10-P3)/10*9+1),((10-Q3)/10*9+1)))/9*10)</f>
        <v>6.8963195436758102</v>
      </c>
      <c r="S3" s="6">
        <f>IF('Indicator Data'!J5=5,10,IF('Indicator Data'!J5=4,8,IF('Indicator Data'!J5=3,5,IF('Indicator Data'!J5=2,2,IF('Indicator Data'!J5=1,1,0)))))</f>
        <v>0</v>
      </c>
      <c r="T3" s="4">
        <f>IF('Indicator Data'!K5="No data","x",IF('Indicator Data'!K5&gt;1000,10,IF('Indicator Data'!K5&gt;=500,9,IF('Indicator Data'!K5&gt;=240,8,IF('Indicator Data'!K5&gt;=120,7,IF('Indicator Data'!K5&gt;=60,6,IF('Indicator Data'!K5&gt;=20,5,IF('Indicator Data'!K5&gt;=1,4,0))))))))</f>
        <v>0</v>
      </c>
      <c r="U3" s="6" t="str">
        <f>IF(T3&gt;S3,T3,"x")</f>
        <v>x</v>
      </c>
      <c r="V3" s="4">
        <f>IF('Indicator Data'!L5="No data","x",IF('Indicator Data'!L5&gt;V$135,0,IF('Indicator Data'!L5&lt;V$136,10,(V$135-'Indicator Data'!L5)/(V$135-V$136)*10)))</f>
        <v>6.5054521560668945</v>
      </c>
      <c r="W3" s="6">
        <f>AVERAGE(S3,V3)</f>
        <v>3.2527260780334473</v>
      </c>
      <c r="X3" s="7">
        <f>IF(U3="x",W3,(W3*0.66)+(U3*0.33))</f>
        <v>3.2527260780334473</v>
      </c>
    </row>
    <row r="4" spans="1:24" s="11" customFormat="1" x14ac:dyDescent="0.25">
      <c r="A4" s="11" t="s">
        <v>352</v>
      </c>
      <c r="B4" s="31" t="s">
        <v>0</v>
      </c>
      <c r="C4" s="31" t="s">
        <v>478</v>
      </c>
      <c r="D4" s="4">
        <f>IF('Indicator Data'!G6=0,0,IF(LOG('Indicator Data'!G6)&gt;D$135,10,IF(LOG('Indicator Data'!G6)&lt;D$136,0,10-(D$135-LOG('Indicator Data'!G6))/(D$135-D$136)*10)))</f>
        <v>3.8508236869771837</v>
      </c>
      <c r="E4" s="4">
        <f>IF('Indicator Data'!D6="No data","x",IF(('Indicator Data'!D6)^2&gt;E$135,10,IF(('Indicator Data'!D6)^2&lt;E$136,0,10-(E$135-('Indicator Data'!D6)^2)/(E$135-E$136)*10)))</f>
        <v>1.5625</v>
      </c>
      <c r="F4" s="61">
        <f>'Indicator Data'!E6/'Indicator Data'!$BE6</f>
        <v>0.17503636554789975</v>
      </c>
      <c r="G4" s="61">
        <f>'Indicator Data'!F6/'Indicator Data'!$BE6</f>
        <v>8.1439997238258288E-2</v>
      </c>
      <c r="H4" s="61">
        <f t="shared" ref="H4:H67" si="2">F4*0.5+G4*0.25</f>
        <v>0.10787818208351445</v>
      </c>
      <c r="I4" s="4">
        <f t="shared" ref="I4:I67" si="3">IF(H4=0,0,IF(H4&gt;I$135,10,IF(H4&lt;I$136,0,10-(I$135-H4)/(I$135-I$136)*10)))</f>
        <v>2.6969545520878615</v>
      </c>
      <c r="J4" s="61">
        <f>'Indicator Data'!G6/'Indicator Data'!$BE6</f>
        <v>5.4450248635213151E-4</v>
      </c>
      <c r="K4" s="61">
        <f>'Indicator Data'!I6/'Indicator Data'!$BE6</f>
        <v>0</v>
      </c>
      <c r="L4" s="4">
        <f t="shared" si="0"/>
        <v>0.7778606947887603</v>
      </c>
      <c r="M4" s="4">
        <f>IF('Indicator Data'!H6=0,0,IF('Indicator Data'!H6&gt;M$135,10,IF('Indicator Data'!H6&lt;M$136,0,10-(M$135-'Indicator Data'!H6)/(M$135-M$136)*10)))</f>
        <v>7.291666666666667</v>
      </c>
      <c r="N4" s="6">
        <f t="shared" ref="N4:N67" si="4">E4</f>
        <v>1.5625</v>
      </c>
      <c r="O4" s="6">
        <f t="shared" si="1"/>
        <v>2.4495657496844427</v>
      </c>
      <c r="P4" s="6">
        <f t="shared" ref="P4:P67" si="5">I4</f>
        <v>2.6969545520878615</v>
      </c>
      <c r="Q4" s="6">
        <f t="shared" ref="Q4:Q67" si="6">M4</f>
        <v>7.291666666666667</v>
      </c>
      <c r="R4" s="16">
        <f t="shared" ref="R4:R67" si="7">IF(N4="x",O4,(10-GEOMEAN(((10-N4)/10*9+1),((10-O4)/10*9+1),((10-P4)/10*9+1),((10-Q4)/10*9+1)))/9*10)</f>
        <v>3.930910241064232</v>
      </c>
      <c r="S4" s="6">
        <f>IF('Indicator Data'!J6=5,10,IF('Indicator Data'!J6=4,8,IF('Indicator Data'!J6=3,5,IF('Indicator Data'!J6=2,2,IF('Indicator Data'!J6=1,1,0)))))</f>
        <v>0</v>
      </c>
      <c r="T4" s="4">
        <f>IF('Indicator Data'!K6="No data","x",IF('Indicator Data'!K6&gt;1000,10,IF('Indicator Data'!K6&gt;=500,9,IF('Indicator Data'!K6&gt;=240,8,IF('Indicator Data'!K6&gt;=120,7,IF('Indicator Data'!K6&gt;=60,6,IF('Indicator Data'!K6&gt;=20,5,IF('Indicator Data'!K6&gt;=1,4,0))))))))</f>
        <v>4</v>
      </c>
      <c r="U4" s="6">
        <f t="shared" ref="U4:U67" si="8">IF(T4&gt;S4,T4,"x")</f>
        <v>4</v>
      </c>
      <c r="V4" s="4">
        <f>IF('Indicator Data'!L6="No data","x",IF('Indicator Data'!L6&gt;V$135,0,IF('Indicator Data'!L6&lt;V$136,10,(V$135-'Indicator Data'!L6)/(V$135-V$136)*10)))</f>
        <v>6.5054521560668945</v>
      </c>
      <c r="W4" s="6">
        <f t="shared" ref="W4:W67" si="9">AVERAGE(S4,V4)</f>
        <v>3.2527260780334473</v>
      </c>
      <c r="X4" s="7">
        <f t="shared" ref="X4:X67" si="10">IF(U4="x",W4,(W4*0.66)+(U4*0.33))</f>
        <v>3.4667992115020754</v>
      </c>
    </row>
    <row r="5" spans="1:24" s="11" customFormat="1" x14ac:dyDescent="0.25">
      <c r="A5" s="11" t="s">
        <v>353</v>
      </c>
      <c r="B5" s="32" t="s">
        <v>0</v>
      </c>
      <c r="C5" s="32" t="s">
        <v>479</v>
      </c>
      <c r="D5" s="4">
        <f>IF('Indicator Data'!G7=0,0,IF(LOG('Indicator Data'!G7)&gt;D$135,10,IF(LOG('Indicator Data'!G7)&lt;D$136,0,10-(D$135-LOG('Indicator Data'!G7))/(D$135-D$136)*10)))</f>
        <v>3.4550426064371713</v>
      </c>
      <c r="E5" s="4">
        <f>IF('Indicator Data'!D7="No data","x",IF(('Indicator Data'!D7)^2&gt;E$135,10,IF(('Indicator Data'!D7)^2&lt;E$136,0,10-(E$135-('Indicator Data'!D7)^2)/(E$135-E$136)*10)))</f>
        <v>2.25</v>
      </c>
      <c r="F5" s="61">
        <f>'Indicator Data'!E7/'Indicator Data'!$BE7</f>
        <v>3.3380433505680335E-3</v>
      </c>
      <c r="G5" s="61">
        <f>'Indicator Data'!F7/'Indicator Data'!$BE7</f>
        <v>0.21841250109403762</v>
      </c>
      <c r="H5" s="61">
        <f t="shared" si="2"/>
        <v>5.6272146948793421E-2</v>
      </c>
      <c r="I5" s="4">
        <f t="shared" si="3"/>
        <v>1.4068036737198355</v>
      </c>
      <c r="J5" s="61">
        <f>'Indicator Data'!G7/'Indicator Data'!$BE7</f>
        <v>1.1279703414005835E-4</v>
      </c>
      <c r="K5" s="61">
        <f>'Indicator Data'!I7/'Indicator Data'!$BE7</f>
        <v>0</v>
      </c>
      <c r="L5" s="4">
        <f t="shared" si="0"/>
        <v>0.16113862020008263</v>
      </c>
      <c r="M5" s="4">
        <f>IF('Indicator Data'!H7=0,0,IF('Indicator Data'!H7&gt;M$135,10,IF('Indicator Data'!H7&lt;M$136,0,10-(M$135-'Indicator Data'!H7)/(M$135-M$136)*10)))</f>
        <v>7.291666666666667</v>
      </c>
      <c r="N5" s="6">
        <f t="shared" si="4"/>
        <v>2.25</v>
      </c>
      <c r="O5" s="6">
        <f t="shared" si="1"/>
        <v>1.9550344668977182</v>
      </c>
      <c r="P5" s="6">
        <f t="shared" si="5"/>
        <v>1.4068036737198355</v>
      </c>
      <c r="Q5" s="6">
        <f t="shared" si="6"/>
        <v>7.291666666666667</v>
      </c>
      <c r="R5" s="16">
        <f t="shared" si="7"/>
        <v>3.7058464188487723</v>
      </c>
      <c r="S5" s="6">
        <f>IF('Indicator Data'!J7=5,10,IF('Indicator Data'!J7=4,8,IF('Indicator Data'!J7=3,5,IF('Indicator Data'!J7=2,2,IF('Indicator Data'!J7=1,1,0)))))</f>
        <v>5</v>
      </c>
      <c r="T5" s="4">
        <f>IF('Indicator Data'!K7="No data","x",IF('Indicator Data'!K7&gt;1000,10,IF('Indicator Data'!K7&gt;=500,9,IF('Indicator Data'!K7&gt;=240,8,IF('Indicator Data'!K7&gt;=120,7,IF('Indicator Data'!K7&gt;=60,6,IF('Indicator Data'!K7&gt;=20,5,IF('Indicator Data'!K7&gt;=1,4,0))))))))</f>
        <v>0</v>
      </c>
      <c r="U5" s="6" t="str">
        <f t="shared" si="8"/>
        <v>x</v>
      </c>
      <c r="V5" s="4">
        <f>IF('Indicator Data'!L7="No data","x",IF('Indicator Data'!L7&gt;V$135,0,IF('Indicator Data'!L7&lt;V$136,10,(V$135-'Indicator Data'!L7)/(V$135-V$136)*10)))</f>
        <v>6.5054521560668945</v>
      </c>
      <c r="W5" s="6">
        <f t="shared" si="9"/>
        <v>5.7527260780334473</v>
      </c>
      <c r="X5" s="7">
        <f t="shared" si="10"/>
        <v>5.7527260780334473</v>
      </c>
    </row>
    <row r="6" spans="1:24" s="11" customFormat="1" x14ac:dyDescent="0.25">
      <c r="A6" s="11" t="s">
        <v>354</v>
      </c>
      <c r="B6" s="32" t="s">
        <v>0</v>
      </c>
      <c r="C6" s="32" t="s">
        <v>480</v>
      </c>
      <c r="D6" s="4">
        <f>IF('Indicator Data'!G8=0,0,IF(LOG('Indicator Data'!G8)&gt;D$135,10,IF(LOG('Indicator Data'!G8)&lt;D$136,0,10-(D$135-LOG('Indicator Data'!G8))/(D$135-D$136)*10)))</f>
        <v>3.6818911232930311</v>
      </c>
      <c r="E6" s="4">
        <f>IF('Indicator Data'!D8="No data","x",IF(('Indicator Data'!D8)^2&gt;E$135,10,IF(('Indicator Data'!D8)^2&lt;E$136,0,10-(E$135-('Indicator Data'!D8)^2)/(E$135-E$136)*10)))</f>
        <v>3.0625</v>
      </c>
      <c r="F6" s="61">
        <f>'Indicator Data'!E8/'Indicator Data'!$BE8</f>
        <v>0.26251853239551032</v>
      </c>
      <c r="G6" s="61">
        <f>'Indicator Data'!F8/'Indicator Data'!$BE8</f>
        <v>0.25948194516637502</v>
      </c>
      <c r="H6" s="61">
        <f t="shared" si="2"/>
        <v>0.19612975248934891</v>
      </c>
      <c r="I6" s="4">
        <f t="shared" si="3"/>
        <v>4.9032438122337227</v>
      </c>
      <c r="J6" s="61">
        <f>'Indicator Data'!G8/'Indicator Data'!$BE8</f>
        <v>2.2803196132823627E-4</v>
      </c>
      <c r="K6" s="61">
        <f>'Indicator Data'!I8/'Indicator Data'!$BE8</f>
        <v>0</v>
      </c>
      <c r="L6" s="4">
        <f t="shared" si="0"/>
        <v>0.32575994475462267</v>
      </c>
      <c r="M6" s="4">
        <f>IF('Indicator Data'!H8=0,0,IF('Indicator Data'!H8&gt;M$135,10,IF('Indicator Data'!H8&lt;M$136,0,10-(M$135-'Indicator Data'!H8)/(M$135-M$136)*10)))</f>
        <v>6.25</v>
      </c>
      <c r="N6" s="6">
        <f t="shared" si="4"/>
        <v>3.0625</v>
      </c>
      <c r="O6" s="6">
        <f t="shared" si="1"/>
        <v>2.1597566627199249</v>
      </c>
      <c r="P6" s="6">
        <f t="shared" si="5"/>
        <v>4.9032438122337227</v>
      </c>
      <c r="Q6" s="6">
        <f t="shared" si="6"/>
        <v>6.25</v>
      </c>
      <c r="R6" s="16">
        <f t="shared" si="7"/>
        <v>4.282664507441047</v>
      </c>
      <c r="S6" s="6">
        <f>IF('Indicator Data'!J8=5,10,IF('Indicator Data'!J8=4,8,IF('Indicator Data'!J8=3,5,IF('Indicator Data'!J8=2,2,IF('Indicator Data'!J8=1,1,0)))))</f>
        <v>0</v>
      </c>
      <c r="T6" s="4">
        <f>IF('Indicator Data'!K8="No data","x",IF('Indicator Data'!K8&gt;1000,10,IF('Indicator Data'!K8&gt;=500,9,IF('Indicator Data'!K8&gt;=240,8,IF('Indicator Data'!K8&gt;=120,7,IF('Indicator Data'!K8&gt;=60,6,IF('Indicator Data'!K8&gt;=20,5,IF('Indicator Data'!K8&gt;=1,4,0))))))))</f>
        <v>0</v>
      </c>
      <c r="U6" s="6" t="str">
        <f t="shared" si="8"/>
        <v>x</v>
      </c>
      <c r="V6" s="4">
        <f>IF('Indicator Data'!L8="No data","x",IF('Indicator Data'!L8&gt;V$135,0,IF('Indicator Data'!L8&lt;V$136,10,(V$135-'Indicator Data'!L8)/(V$135-V$136)*10)))</f>
        <v>6.5054521560668945</v>
      </c>
      <c r="W6" s="6">
        <f t="shared" si="9"/>
        <v>3.2527260780334473</v>
      </c>
      <c r="X6" s="7">
        <f t="shared" si="10"/>
        <v>3.2527260780334473</v>
      </c>
    </row>
    <row r="7" spans="1:24" s="11" customFormat="1" x14ac:dyDescent="0.25">
      <c r="A7" s="11" t="s">
        <v>355</v>
      </c>
      <c r="B7" s="32" t="s">
        <v>0</v>
      </c>
      <c r="C7" s="32" t="s">
        <v>481</v>
      </c>
      <c r="D7" s="4">
        <f>IF('Indicator Data'!G9=0,0,IF(LOG('Indicator Data'!G9)&gt;D$135,10,IF(LOG('Indicator Data'!G9)&lt;D$136,0,10-(D$135-LOG('Indicator Data'!G9))/(D$135-D$136)*10)))</f>
        <v>5.3338472709255438</v>
      </c>
      <c r="E7" s="4">
        <f>IF('Indicator Data'!D9="No data","x",IF(('Indicator Data'!D9)^2&gt;E$135,10,IF(('Indicator Data'!D9)^2&lt;E$136,0,10-(E$135-('Indicator Data'!D9)^2)/(E$135-E$136)*10)))</f>
        <v>6.25</v>
      </c>
      <c r="F7" s="61">
        <f>'Indicator Data'!E9/'Indicator Data'!$BE9</f>
        <v>0.66167750003635362</v>
      </c>
      <c r="G7" s="61">
        <f>'Indicator Data'!F9/'Indicator Data'!$BE9</f>
        <v>0.13792188340676759</v>
      </c>
      <c r="H7" s="61">
        <f t="shared" si="2"/>
        <v>0.36531922086986868</v>
      </c>
      <c r="I7" s="4">
        <f t="shared" si="3"/>
        <v>9.1329805217467168</v>
      </c>
      <c r="J7" s="61">
        <f>'Indicator Data'!G9/'Indicator Data'!$BE9</f>
        <v>9.8881763585336423E-4</v>
      </c>
      <c r="K7" s="61">
        <f>'Indicator Data'!I9/'Indicator Data'!$BE9</f>
        <v>0</v>
      </c>
      <c r="L7" s="4">
        <f t="shared" si="0"/>
        <v>1.4125966226476621</v>
      </c>
      <c r="M7" s="4">
        <f>IF('Indicator Data'!H9=0,0,IF('Indicator Data'!H9&gt;M$135,10,IF('Indicator Data'!H9&lt;M$136,0,10-(M$135-'Indicator Data'!H9)/(M$135-M$136)*10)))</f>
        <v>6.25</v>
      </c>
      <c r="N7" s="6">
        <f t="shared" si="4"/>
        <v>6.25</v>
      </c>
      <c r="O7" s="6">
        <f t="shared" si="1"/>
        <v>3.6257335616674147</v>
      </c>
      <c r="P7" s="6">
        <f t="shared" si="5"/>
        <v>9.1329805217467168</v>
      </c>
      <c r="Q7" s="6">
        <f t="shared" si="6"/>
        <v>6.25</v>
      </c>
      <c r="R7" s="16">
        <f t="shared" si="7"/>
        <v>6.7861227683329464</v>
      </c>
      <c r="S7" s="6">
        <f>IF('Indicator Data'!J9=5,10,IF('Indicator Data'!J9=4,8,IF('Indicator Data'!J9=3,5,IF('Indicator Data'!J9=2,2,IF('Indicator Data'!J9=1,1,0)))))</f>
        <v>0</v>
      </c>
      <c r="T7" s="4">
        <f>IF('Indicator Data'!K9="No data","x",IF('Indicator Data'!K9&gt;1000,10,IF('Indicator Data'!K9&gt;=500,9,IF('Indicator Data'!K9&gt;=240,8,IF('Indicator Data'!K9&gt;=120,7,IF('Indicator Data'!K9&gt;=60,6,IF('Indicator Data'!K9&gt;=20,5,IF('Indicator Data'!K9&gt;=1,4,0))))))))</f>
        <v>0</v>
      </c>
      <c r="U7" s="6" t="str">
        <f t="shared" si="8"/>
        <v>x</v>
      </c>
      <c r="V7" s="4">
        <f>IF('Indicator Data'!L9="No data","x",IF('Indicator Data'!L9&gt;V$135,0,IF('Indicator Data'!L9&lt;V$136,10,(V$135-'Indicator Data'!L9)/(V$135-V$136)*10)))</f>
        <v>6.5054521560668945</v>
      </c>
      <c r="W7" s="6">
        <f t="shared" si="9"/>
        <v>3.2527260780334473</v>
      </c>
      <c r="X7" s="7">
        <f t="shared" si="10"/>
        <v>3.2527260780334473</v>
      </c>
    </row>
    <row r="8" spans="1:24" s="11" customFormat="1" x14ac:dyDescent="0.25">
      <c r="A8" s="11" t="s">
        <v>356</v>
      </c>
      <c r="B8" s="32" t="s">
        <v>0</v>
      </c>
      <c r="C8" s="32" t="s">
        <v>482</v>
      </c>
      <c r="D8" s="4">
        <f>IF('Indicator Data'!G10=0,0,IF(LOG('Indicator Data'!G10)&gt;D$135,10,IF(LOG('Indicator Data'!G10)&lt;D$136,0,10-(D$135-LOG('Indicator Data'!G10))/(D$135-D$136)*10)))</f>
        <v>4.5812722817655906</v>
      </c>
      <c r="E8" s="4">
        <f>IF('Indicator Data'!D10="No data","x",IF(('Indicator Data'!D10)^2&gt;E$135,10,IF(('Indicator Data'!D10)^2&lt;E$136,0,10-(E$135-('Indicator Data'!D10)^2)/(E$135-E$136)*10)))</f>
        <v>4</v>
      </c>
      <c r="F8" s="61">
        <f>'Indicator Data'!E10/'Indicator Data'!$BE10</f>
        <v>0.41369411262292555</v>
      </c>
      <c r="G8" s="61">
        <f>'Indicator Data'!F10/'Indicator Data'!$BE10</f>
        <v>0.46418551821492543</v>
      </c>
      <c r="H8" s="61">
        <f t="shared" si="2"/>
        <v>0.32289343586519414</v>
      </c>
      <c r="I8" s="4">
        <f t="shared" si="3"/>
        <v>8.0723358966298537</v>
      </c>
      <c r="J8" s="61">
        <f>'Indicator Data'!G10/'Indicator Data'!$BE10</f>
        <v>5.0415781919121224E-4</v>
      </c>
      <c r="K8" s="61">
        <f>'Indicator Data'!I10/'Indicator Data'!$BE10</f>
        <v>0</v>
      </c>
      <c r="L8" s="4">
        <f t="shared" si="0"/>
        <v>0.72022545598744614</v>
      </c>
      <c r="M8" s="4">
        <f>IF('Indicator Data'!H10=0,0,IF('Indicator Data'!H10&gt;M$135,10,IF('Indicator Data'!H10&lt;M$136,0,10-(M$135-'Indicator Data'!H10)/(M$135-M$136)*10)))</f>
        <v>6.25</v>
      </c>
      <c r="N8" s="6">
        <f t="shared" si="4"/>
        <v>4</v>
      </c>
      <c r="O8" s="6">
        <f t="shared" si="1"/>
        <v>2.8739508830885994</v>
      </c>
      <c r="P8" s="6">
        <f t="shared" si="5"/>
        <v>8.0723358966298537</v>
      </c>
      <c r="Q8" s="6">
        <f t="shared" si="6"/>
        <v>6.25</v>
      </c>
      <c r="R8" s="16">
        <f t="shared" si="7"/>
        <v>5.6875158142786129</v>
      </c>
      <c r="S8" s="6">
        <f>IF('Indicator Data'!J10=5,10,IF('Indicator Data'!J10=4,8,IF('Indicator Data'!J10=3,5,IF('Indicator Data'!J10=2,2,IF('Indicator Data'!J10=1,1,0)))))</f>
        <v>0</v>
      </c>
      <c r="T8" s="4">
        <f>IF('Indicator Data'!K10="No data","x",IF('Indicator Data'!K10&gt;1000,10,IF('Indicator Data'!K10&gt;=500,9,IF('Indicator Data'!K10&gt;=240,8,IF('Indicator Data'!K10&gt;=120,7,IF('Indicator Data'!K10&gt;=60,6,IF('Indicator Data'!K10&gt;=20,5,IF('Indicator Data'!K10&gt;=1,4,0))))))))</f>
        <v>0</v>
      </c>
      <c r="U8" s="6" t="str">
        <f t="shared" si="8"/>
        <v>x</v>
      </c>
      <c r="V8" s="4">
        <f>IF('Indicator Data'!L10="No data","x",IF('Indicator Data'!L10&gt;V$135,0,IF('Indicator Data'!L10&lt;V$136,10,(V$135-'Indicator Data'!L10)/(V$135-V$136)*10)))</f>
        <v>6.5054521560668945</v>
      </c>
      <c r="W8" s="6">
        <f t="shared" si="9"/>
        <v>3.2527260780334473</v>
      </c>
      <c r="X8" s="7">
        <f t="shared" si="10"/>
        <v>3.2527260780334473</v>
      </c>
    </row>
    <row r="9" spans="1:24" s="11" customFormat="1" x14ac:dyDescent="0.25">
      <c r="A9" s="11" t="s">
        <v>357</v>
      </c>
      <c r="B9" s="32" t="s">
        <v>0</v>
      </c>
      <c r="C9" s="32" t="s">
        <v>483</v>
      </c>
      <c r="D9" s="4">
        <f>IF('Indicator Data'!G11=0,0,IF(LOG('Indicator Data'!G11)&gt;D$135,10,IF(LOG('Indicator Data'!G11)&lt;D$136,0,10-(D$135-LOG('Indicator Data'!G11))/(D$135-D$136)*10)))</f>
        <v>2.4890879864938746</v>
      </c>
      <c r="E9" s="4">
        <f>IF('Indicator Data'!D11="No data","x",IF(('Indicator Data'!D11)^2&gt;E$135,10,IF(('Indicator Data'!D11)^2&lt;E$136,0,10-(E$135-('Indicator Data'!D11)^2)/(E$135-E$136)*10)))</f>
        <v>3.0625</v>
      </c>
      <c r="F9" s="61">
        <f>'Indicator Data'!E11/'Indicator Data'!$BE11</f>
        <v>0.30205872706817172</v>
      </c>
      <c r="G9" s="61">
        <f>'Indicator Data'!F11/'Indicator Data'!$BE11</f>
        <v>0.4634536852141688</v>
      </c>
      <c r="H9" s="61">
        <f t="shared" si="2"/>
        <v>0.26689278483762807</v>
      </c>
      <c r="I9" s="4">
        <f t="shared" si="3"/>
        <v>6.6723196209407014</v>
      </c>
      <c r="J9" s="61">
        <f>'Indicator Data'!G11/'Indicator Data'!$BE11</f>
        <v>1.3699938142703536E-4</v>
      </c>
      <c r="K9" s="61">
        <f>'Indicator Data'!I11/'Indicator Data'!$BE11</f>
        <v>0</v>
      </c>
      <c r="L9" s="4">
        <f t="shared" si="0"/>
        <v>0.19571340203862242</v>
      </c>
      <c r="M9" s="4">
        <f>IF('Indicator Data'!H11=0,0,IF('Indicator Data'!H11&gt;M$135,10,IF('Indicator Data'!H11&lt;M$136,0,10-(M$135-'Indicator Data'!H11)/(M$135-M$136)*10)))</f>
        <v>5.2083333333333339</v>
      </c>
      <c r="N9" s="6">
        <f t="shared" si="4"/>
        <v>3.0625</v>
      </c>
      <c r="O9" s="6">
        <f t="shared" si="1"/>
        <v>1.4099353338139586</v>
      </c>
      <c r="P9" s="6">
        <f t="shared" si="5"/>
        <v>6.6723196209407014</v>
      </c>
      <c r="Q9" s="6">
        <f t="shared" si="6"/>
        <v>5.2083333333333339</v>
      </c>
      <c r="R9" s="16">
        <f t="shared" si="7"/>
        <v>4.3857342710048925</v>
      </c>
      <c r="S9" s="6">
        <f>IF('Indicator Data'!J11=5,10,IF('Indicator Data'!J11=4,8,IF('Indicator Data'!J11=3,5,IF('Indicator Data'!J11=2,2,IF('Indicator Data'!J11=1,1,0)))))</f>
        <v>0</v>
      </c>
      <c r="T9" s="4">
        <f>IF('Indicator Data'!K11="No data","x",IF('Indicator Data'!K11&gt;1000,10,IF('Indicator Data'!K11&gt;=500,9,IF('Indicator Data'!K11&gt;=240,8,IF('Indicator Data'!K11&gt;=120,7,IF('Indicator Data'!K11&gt;=60,6,IF('Indicator Data'!K11&gt;=20,5,IF('Indicator Data'!K11&gt;=1,4,0))))))))</f>
        <v>0</v>
      </c>
      <c r="U9" s="6" t="str">
        <f t="shared" si="8"/>
        <v>x</v>
      </c>
      <c r="V9" s="4">
        <f>IF('Indicator Data'!L11="No data","x",IF('Indicator Data'!L11&gt;V$135,0,IF('Indicator Data'!L11&lt;V$136,10,(V$135-'Indicator Data'!L11)/(V$135-V$136)*10)))</f>
        <v>6.5054521560668945</v>
      </c>
      <c r="W9" s="6">
        <f t="shared" si="9"/>
        <v>3.2527260780334473</v>
      </c>
      <c r="X9" s="7">
        <f t="shared" si="10"/>
        <v>3.2527260780334473</v>
      </c>
    </row>
    <row r="10" spans="1:24" s="11" customFormat="1" x14ac:dyDescent="0.25">
      <c r="A10" s="11" t="s">
        <v>358</v>
      </c>
      <c r="B10" s="32" t="s">
        <v>0</v>
      </c>
      <c r="C10" s="32" t="s">
        <v>484</v>
      </c>
      <c r="D10" s="4">
        <f>IF('Indicator Data'!G12=0,0,IF(LOG('Indicator Data'!G12)&gt;D$135,10,IF(LOG('Indicator Data'!G12)&lt;D$136,0,10-(D$135-LOG('Indicator Data'!G12))/(D$135-D$136)*10)))</f>
        <v>4.4399358278234224</v>
      </c>
      <c r="E10" s="4">
        <f>IF('Indicator Data'!D12="No data","x",IF(('Indicator Data'!D12)^2&gt;E$135,10,IF(('Indicator Data'!D12)^2&lt;E$136,0,10-(E$135-('Indicator Data'!D12)^2)/(E$135-E$136)*10)))</f>
        <v>5.0625</v>
      </c>
      <c r="F10" s="61">
        <f>'Indicator Data'!E12/'Indicator Data'!$BE12</f>
        <v>0.55570532731641564</v>
      </c>
      <c r="G10" s="61">
        <f>'Indicator Data'!F12/'Indicator Data'!$BE12</f>
        <v>0.1286359762439549</v>
      </c>
      <c r="H10" s="61">
        <f t="shared" si="2"/>
        <v>0.31001165771919653</v>
      </c>
      <c r="I10" s="4">
        <f t="shared" si="3"/>
        <v>7.750291442979913</v>
      </c>
      <c r="J10" s="61">
        <f>'Indicator Data'!G12/'Indicator Data'!$BE12</f>
        <v>4.2154199638617766E-4</v>
      </c>
      <c r="K10" s="61">
        <f>'Indicator Data'!I12/'Indicator Data'!$BE12</f>
        <v>0</v>
      </c>
      <c r="L10" s="4">
        <f t="shared" si="0"/>
        <v>0.60220285198025358</v>
      </c>
      <c r="M10" s="4">
        <f>IF('Indicator Data'!H12=0,0,IF('Indicator Data'!H12&gt;M$135,10,IF('Indicator Data'!H12&lt;M$136,0,10-(M$135-'Indicator Data'!H12)/(M$135-M$136)*10)))</f>
        <v>6.25</v>
      </c>
      <c r="N10" s="6">
        <f t="shared" si="4"/>
        <v>5.0625</v>
      </c>
      <c r="O10" s="6">
        <f t="shared" si="1"/>
        <v>2.7381326068599727</v>
      </c>
      <c r="P10" s="6">
        <f t="shared" si="5"/>
        <v>7.750291442979913</v>
      </c>
      <c r="Q10" s="6">
        <f t="shared" si="6"/>
        <v>6.25</v>
      </c>
      <c r="R10" s="16">
        <f t="shared" si="7"/>
        <v>5.7478480471455926</v>
      </c>
      <c r="S10" s="6">
        <f>IF('Indicator Data'!J12=5,10,IF('Indicator Data'!J12=4,8,IF('Indicator Data'!J12=3,5,IF('Indicator Data'!J12=2,2,IF('Indicator Data'!J12=1,1,0)))))</f>
        <v>0</v>
      </c>
      <c r="T10" s="4">
        <f>IF('Indicator Data'!K12="No data","x",IF('Indicator Data'!K12&gt;1000,10,IF('Indicator Data'!K12&gt;=500,9,IF('Indicator Data'!K12&gt;=240,8,IF('Indicator Data'!K12&gt;=120,7,IF('Indicator Data'!K12&gt;=60,6,IF('Indicator Data'!K12&gt;=20,5,IF('Indicator Data'!K12&gt;=1,4,0))))))))</f>
        <v>0</v>
      </c>
      <c r="U10" s="6" t="str">
        <f t="shared" si="8"/>
        <v>x</v>
      </c>
      <c r="V10" s="4">
        <f>IF('Indicator Data'!L12="No data","x",IF('Indicator Data'!L12&gt;V$135,0,IF('Indicator Data'!L12&lt;V$136,10,(V$135-'Indicator Data'!L12)/(V$135-V$136)*10)))</f>
        <v>6.5054521560668945</v>
      </c>
      <c r="W10" s="6">
        <f t="shared" si="9"/>
        <v>3.2527260780334473</v>
      </c>
      <c r="X10" s="7">
        <f t="shared" si="10"/>
        <v>3.2527260780334473</v>
      </c>
    </row>
    <row r="11" spans="1:24" s="11" customFormat="1" x14ac:dyDescent="0.25">
      <c r="A11" s="11" t="s">
        <v>359</v>
      </c>
      <c r="B11" s="32" t="s">
        <v>0</v>
      </c>
      <c r="C11" s="32" t="s">
        <v>485</v>
      </c>
      <c r="D11" s="4">
        <f>IF('Indicator Data'!G13=0,0,IF(LOG('Indicator Data'!G13)&gt;D$135,10,IF(LOG('Indicator Data'!G13)&lt;D$136,0,10-(D$135-LOG('Indicator Data'!G13))/(D$135-D$136)*10)))</f>
        <v>3.4861292020655412</v>
      </c>
      <c r="E11" s="4">
        <f>IF('Indicator Data'!D13="No data","x",IF(('Indicator Data'!D13)^2&gt;E$135,10,IF(('Indicator Data'!D13)^2&lt;E$136,0,10-(E$135-('Indicator Data'!D13)^2)/(E$135-E$136)*10)))</f>
        <v>1.5625</v>
      </c>
      <c r="F11" s="61">
        <f>'Indicator Data'!E13/'Indicator Data'!$BE13</f>
        <v>0.43867018282919934</v>
      </c>
      <c r="G11" s="61">
        <f>'Indicator Data'!F13/'Indicator Data'!$BE13</f>
        <v>8.6908619157343228E-2</v>
      </c>
      <c r="H11" s="61">
        <f t="shared" si="2"/>
        <v>0.24106224620393549</v>
      </c>
      <c r="I11" s="4">
        <f t="shared" si="3"/>
        <v>6.0265561550983868</v>
      </c>
      <c r="J11" s="61">
        <f>'Indicator Data'!G13/'Indicator Data'!$BE13</f>
        <v>1.4434037322462795E-4</v>
      </c>
      <c r="K11" s="61">
        <f>'Indicator Data'!I13/'Indicator Data'!$BE13</f>
        <v>0</v>
      </c>
      <c r="L11" s="4">
        <f t="shared" si="0"/>
        <v>0.20620053317804121</v>
      </c>
      <c r="M11" s="4">
        <f>IF('Indicator Data'!H13=0,0,IF('Indicator Data'!H13&gt;M$135,10,IF('Indicator Data'!H13&lt;M$136,0,10-(M$135-'Indicator Data'!H13)/(M$135-M$136)*10)))</f>
        <v>6.25</v>
      </c>
      <c r="N11" s="6">
        <f t="shared" si="4"/>
        <v>1.5625</v>
      </c>
      <c r="O11" s="6">
        <f t="shared" si="1"/>
        <v>1.9924628627960494</v>
      </c>
      <c r="P11" s="6">
        <f t="shared" si="5"/>
        <v>6.0265561550983868</v>
      </c>
      <c r="Q11" s="6">
        <f t="shared" si="6"/>
        <v>6.25</v>
      </c>
      <c r="R11" s="16">
        <f t="shared" si="7"/>
        <v>4.3000497839123915</v>
      </c>
      <c r="S11" s="6">
        <f>IF('Indicator Data'!J13=5,10,IF('Indicator Data'!J13=4,8,IF('Indicator Data'!J13=3,5,IF('Indicator Data'!J13=2,2,IF('Indicator Data'!J13=1,1,0)))))</f>
        <v>0</v>
      </c>
      <c r="T11" s="4">
        <f>IF('Indicator Data'!K13="No data","x",IF('Indicator Data'!K13&gt;1000,10,IF('Indicator Data'!K13&gt;=500,9,IF('Indicator Data'!K13&gt;=240,8,IF('Indicator Data'!K13&gt;=120,7,IF('Indicator Data'!K13&gt;=60,6,IF('Indicator Data'!K13&gt;=20,5,IF('Indicator Data'!K13&gt;=1,4,0))))))))</f>
        <v>0</v>
      </c>
      <c r="U11" s="6" t="str">
        <f t="shared" si="8"/>
        <v>x</v>
      </c>
      <c r="V11" s="4">
        <f>IF('Indicator Data'!L13="No data","x",IF('Indicator Data'!L13&gt;V$135,0,IF('Indicator Data'!L13&lt;V$136,10,(V$135-'Indicator Data'!L13)/(V$135-V$136)*10)))</f>
        <v>6.5054521560668945</v>
      </c>
      <c r="W11" s="6">
        <f t="shared" si="9"/>
        <v>3.2527260780334473</v>
      </c>
      <c r="X11" s="7">
        <f t="shared" si="10"/>
        <v>3.2527260780334473</v>
      </c>
    </row>
    <row r="12" spans="1:24" s="11" customFormat="1" x14ac:dyDescent="0.25">
      <c r="A12" s="11" t="s">
        <v>366</v>
      </c>
      <c r="B12" s="32" t="s">
        <v>0</v>
      </c>
      <c r="C12" s="32" t="s">
        <v>611</v>
      </c>
      <c r="D12" s="4">
        <f>IF('Indicator Data'!G14=0,0,IF(LOG('Indicator Data'!G14)&gt;D$135,10,IF(LOG('Indicator Data'!G14)&lt;D$136,0,10-(D$135-LOG('Indicator Data'!G14))/(D$135-D$136)*10)))</f>
        <v>0</v>
      </c>
      <c r="E12" s="4">
        <f>IF('Indicator Data'!D14="No data","x",IF(('Indicator Data'!D14)^2&gt;E$135,10,IF(('Indicator Data'!D14)^2&lt;E$136,0,10-(E$135-('Indicator Data'!D14)^2)/(E$135-E$136)*10)))</f>
        <v>4</v>
      </c>
      <c r="F12" s="61">
        <f>'Indicator Data'!E14/'Indicator Data'!$BE14</f>
        <v>0.23315254070810487</v>
      </c>
      <c r="G12" s="61">
        <f>'Indicator Data'!F14/'Indicator Data'!$BE14</f>
        <v>0.27536559721466747</v>
      </c>
      <c r="H12" s="61">
        <f t="shared" si="2"/>
        <v>0.1854176696577193</v>
      </c>
      <c r="I12" s="4">
        <f t="shared" si="3"/>
        <v>4.6354417414429827</v>
      </c>
      <c r="J12" s="61">
        <f>'Indicator Data'!G14/'Indicator Data'!$BE14</f>
        <v>0</v>
      </c>
      <c r="K12" s="61">
        <f>'Indicator Data'!I14/'Indicator Data'!$BE14</f>
        <v>0</v>
      </c>
      <c r="L12" s="4">
        <f t="shared" si="0"/>
        <v>0</v>
      </c>
      <c r="M12" s="4">
        <f>IF('Indicator Data'!H14=0,0,IF('Indicator Data'!H14&gt;M$135,10,IF('Indicator Data'!H14&lt;M$136,0,10-(M$135-'Indicator Data'!H14)/(M$135-M$136)*10)))</f>
        <v>7.291666666666667</v>
      </c>
      <c r="N12" s="6">
        <f t="shared" si="4"/>
        <v>4</v>
      </c>
      <c r="O12" s="6">
        <f t="shared" si="1"/>
        <v>0</v>
      </c>
      <c r="P12" s="6">
        <f t="shared" si="5"/>
        <v>4.6354417414429827</v>
      </c>
      <c r="Q12" s="6">
        <f t="shared" si="6"/>
        <v>7.291666666666667</v>
      </c>
      <c r="R12" s="16">
        <f t="shared" si="7"/>
        <v>4.4622853069077433</v>
      </c>
      <c r="S12" s="6">
        <f>IF('Indicator Data'!J14=5,10,IF('Indicator Data'!J14=4,8,IF('Indicator Data'!J14=3,5,IF('Indicator Data'!J14=2,2,IF('Indicator Data'!J14=1,1,0)))))</f>
        <v>0</v>
      </c>
      <c r="T12" s="4">
        <f>IF('Indicator Data'!K14="No data","x",IF('Indicator Data'!K14&gt;1000,10,IF('Indicator Data'!K14&gt;=500,9,IF('Indicator Data'!K14&gt;=240,8,IF('Indicator Data'!K14&gt;=120,7,IF('Indicator Data'!K14&gt;=60,6,IF('Indicator Data'!K14&gt;=20,5,IF('Indicator Data'!K14&gt;=1,4,0))))))))</f>
        <v>0</v>
      </c>
      <c r="U12" s="6" t="str">
        <f t="shared" si="8"/>
        <v>x</v>
      </c>
      <c r="V12" s="4">
        <f>IF('Indicator Data'!L14="No data","x",IF('Indicator Data'!L14&gt;V$135,0,IF('Indicator Data'!L14&lt;V$136,10,(V$135-'Indicator Data'!L14)/(V$135-V$136)*10)))</f>
        <v>6.5054521560668945</v>
      </c>
      <c r="W12" s="6">
        <f t="shared" si="9"/>
        <v>3.2527260780334473</v>
      </c>
      <c r="X12" s="7">
        <f t="shared" si="10"/>
        <v>3.2527260780334473</v>
      </c>
    </row>
    <row r="13" spans="1:24" s="11" customFormat="1" x14ac:dyDescent="0.25">
      <c r="A13" s="11" t="s">
        <v>360</v>
      </c>
      <c r="B13" s="32" t="s">
        <v>0</v>
      </c>
      <c r="C13" s="32" t="s">
        <v>486</v>
      </c>
      <c r="D13" s="4">
        <f>IF('Indicator Data'!G15=0,0,IF(LOG('Indicator Data'!G15)&gt;D$135,10,IF(LOG('Indicator Data'!G15)&lt;D$136,0,10-(D$135-LOG('Indicator Data'!G15))/(D$135-D$136)*10)))</f>
        <v>4.9835905762440289</v>
      </c>
      <c r="E13" s="4">
        <f>IF('Indicator Data'!D15="No data","x",IF(('Indicator Data'!D15)^2&gt;E$135,10,IF(('Indicator Data'!D15)^2&lt;E$136,0,10-(E$135-('Indicator Data'!D15)^2)/(E$135-E$136)*10)))</f>
        <v>5.0625</v>
      </c>
      <c r="F13" s="61">
        <f>'Indicator Data'!E15/'Indicator Data'!$BE15</f>
        <v>0.52737780402318302</v>
      </c>
      <c r="G13" s="61">
        <f>'Indicator Data'!F15/'Indicator Data'!$BE15</f>
        <v>0.58246430780430314</v>
      </c>
      <c r="H13" s="61">
        <f t="shared" si="2"/>
        <v>0.40930497896266727</v>
      </c>
      <c r="I13" s="4">
        <f t="shared" si="3"/>
        <v>10</v>
      </c>
      <c r="J13" s="61">
        <f>'Indicator Data'!G15/'Indicator Data'!$BE15</f>
        <v>1.2535857643564206E-3</v>
      </c>
      <c r="K13" s="61">
        <f>'Indicator Data'!I15/'Indicator Data'!$BE15</f>
        <v>0</v>
      </c>
      <c r="L13" s="4">
        <f t="shared" si="0"/>
        <v>1.7908368062234583</v>
      </c>
      <c r="M13" s="4">
        <f>IF('Indicator Data'!H15=0,0,IF('Indicator Data'!H15&gt;M$135,10,IF('Indicator Data'!H15&lt;M$136,0,10-(M$135-'Indicator Data'!H15)/(M$135-M$136)*10)))</f>
        <v>6.25</v>
      </c>
      <c r="N13" s="6">
        <f t="shared" si="4"/>
        <v>5.0625</v>
      </c>
      <c r="O13" s="6">
        <f t="shared" si="1"/>
        <v>3.5539838663313121</v>
      </c>
      <c r="P13" s="6">
        <f t="shared" si="5"/>
        <v>10</v>
      </c>
      <c r="Q13" s="6">
        <f t="shared" si="6"/>
        <v>6.25</v>
      </c>
      <c r="R13" s="16">
        <f t="shared" si="7"/>
        <v>7.1471776201015995</v>
      </c>
      <c r="S13" s="6">
        <f>IF('Indicator Data'!J15=5,10,IF('Indicator Data'!J15=4,8,IF('Indicator Data'!J15=3,5,IF('Indicator Data'!J15=2,2,IF('Indicator Data'!J15=1,1,0)))))</f>
        <v>0</v>
      </c>
      <c r="T13" s="4">
        <f>IF('Indicator Data'!K15="No data","x",IF('Indicator Data'!K15&gt;1000,10,IF('Indicator Data'!K15&gt;=500,9,IF('Indicator Data'!K15&gt;=240,8,IF('Indicator Data'!K15&gt;=120,7,IF('Indicator Data'!K15&gt;=60,6,IF('Indicator Data'!K15&gt;=20,5,IF('Indicator Data'!K15&gt;=1,4,0))))))))</f>
        <v>4</v>
      </c>
      <c r="U13" s="6">
        <f t="shared" si="8"/>
        <v>4</v>
      </c>
      <c r="V13" s="4">
        <f>IF('Indicator Data'!L15="No data","x",IF('Indicator Data'!L15&gt;V$135,0,IF('Indicator Data'!L15&lt;V$136,10,(V$135-'Indicator Data'!L15)/(V$135-V$136)*10)))</f>
        <v>6.5054521560668945</v>
      </c>
      <c r="W13" s="6">
        <f t="shared" si="9"/>
        <v>3.2527260780334473</v>
      </c>
      <c r="X13" s="7">
        <f t="shared" si="10"/>
        <v>3.4667992115020754</v>
      </c>
    </row>
    <row r="14" spans="1:24" s="11" customFormat="1" x14ac:dyDescent="0.25">
      <c r="A14" s="11" t="s">
        <v>361</v>
      </c>
      <c r="B14" s="32" t="s">
        <v>0</v>
      </c>
      <c r="C14" s="32" t="s">
        <v>487</v>
      </c>
      <c r="D14" s="4">
        <f>IF('Indicator Data'!G16=0,0,IF(LOG('Indicator Data'!G16)&gt;D$135,10,IF(LOG('Indicator Data'!G16)&lt;D$136,0,10-(D$135-LOG('Indicator Data'!G16))/(D$135-D$136)*10)))</f>
        <v>4.795075841962201</v>
      </c>
      <c r="E14" s="4">
        <f>IF('Indicator Data'!D16="No data","x",IF(('Indicator Data'!D16)^2&gt;E$135,10,IF(('Indicator Data'!D16)^2&lt;E$136,0,10-(E$135-('Indicator Data'!D16)^2)/(E$135-E$136)*10)))</f>
        <v>7.5625</v>
      </c>
      <c r="F14" s="61">
        <f>'Indicator Data'!E16/'Indicator Data'!$BE16</f>
        <v>0.26491133607425449</v>
      </c>
      <c r="G14" s="61">
        <f>'Indicator Data'!F16/'Indicator Data'!$BE16</f>
        <v>0.19658680435457013</v>
      </c>
      <c r="H14" s="61">
        <f t="shared" si="2"/>
        <v>0.18160236912576977</v>
      </c>
      <c r="I14" s="4">
        <f t="shared" si="3"/>
        <v>4.5400592281442442</v>
      </c>
      <c r="J14" s="61">
        <f>'Indicator Data'!G16/'Indicator Data'!$BE16</f>
        <v>7.3812317029250355E-4</v>
      </c>
      <c r="K14" s="61">
        <f>'Indicator Data'!I16/'Indicator Data'!$BE16</f>
        <v>0</v>
      </c>
      <c r="L14" s="4">
        <f t="shared" si="0"/>
        <v>1.0544616718464344</v>
      </c>
      <c r="M14" s="4">
        <f>IF('Indicator Data'!H16=0,0,IF('Indicator Data'!H16&gt;M$135,10,IF('Indicator Data'!H16&lt;M$136,0,10-(M$135-'Indicator Data'!H16)/(M$135-M$136)*10)))</f>
        <v>5.2083333333333339</v>
      </c>
      <c r="N14" s="6">
        <f t="shared" si="4"/>
        <v>7.5625</v>
      </c>
      <c r="O14" s="6">
        <f t="shared" si="1"/>
        <v>3.1412834750914764</v>
      </c>
      <c r="P14" s="6">
        <f t="shared" si="5"/>
        <v>4.5400592281442442</v>
      </c>
      <c r="Q14" s="6">
        <f t="shared" si="6"/>
        <v>5.2083333333333339</v>
      </c>
      <c r="R14" s="16">
        <f t="shared" si="7"/>
        <v>5.3560536162945613</v>
      </c>
      <c r="S14" s="6">
        <f>IF('Indicator Data'!J16=5,10,IF('Indicator Data'!J16=4,8,IF('Indicator Data'!J16=3,5,IF('Indicator Data'!J16=2,2,IF('Indicator Data'!J16=1,1,0)))))</f>
        <v>0</v>
      </c>
      <c r="T14" s="4">
        <f>IF('Indicator Data'!K16="No data","x",IF('Indicator Data'!K16&gt;1000,10,IF('Indicator Data'!K16&gt;=500,9,IF('Indicator Data'!K16&gt;=240,8,IF('Indicator Data'!K16&gt;=120,7,IF('Indicator Data'!K16&gt;=60,6,IF('Indicator Data'!K16&gt;=20,5,IF('Indicator Data'!K16&gt;=1,4,0))))))))</f>
        <v>0</v>
      </c>
      <c r="U14" s="6" t="str">
        <f t="shared" si="8"/>
        <v>x</v>
      </c>
      <c r="V14" s="4">
        <f>IF('Indicator Data'!L16="No data","x",IF('Indicator Data'!L16&gt;V$135,0,IF('Indicator Data'!L16&lt;V$136,10,(V$135-'Indicator Data'!L16)/(V$135-V$136)*10)))</f>
        <v>6.5054521560668945</v>
      </c>
      <c r="W14" s="6">
        <f t="shared" si="9"/>
        <v>3.2527260780334473</v>
      </c>
      <c r="X14" s="7">
        <f t="shared" si="10"/>
        <v>3.2527260780334473</v>
      </c>
    </row>
    <row r="15" spans="1:24" s="11" customFormat="1" x14ac:dyDescent="0.25">
      <c r="A15" s="11" t="s">
        <v>362</v>
      </c>
      <c r="B15" s="32" t="s">
        <v>0</v>
      </c>
      <c r="C15" s="32" t="s">
        <v>488</v>
      </c>
      <c r="D15" s="4">
        <f>IF('Indicator Data'!G17=0,0,IF(LOG('Indicator Data'!G17)&gt;D$135,10,IF(LOG('Indicator Data'!G17)&lt;D$136,0,10-(D$135-LOG('Indicator Data'!G17))/(D$135-D$136)*10)))</f>
        <v>4.6204727924784974</v>
      </c>
      <c r="E15" s="4">
        <f>IF('Indicator Data'!D17="No data","x",IF(('Indicator Data'!D17)^2&gt;E$135,10,IF(('Indicator Data'!D17)^2&lt;E$136,0,10-(E$135-('Indicator Data'!D17)^2)/(E$135-E$136)*10)))</f>
        <v>2.25</v>
      </c>
      <c r="F15" s="61">
        <f>'Indicator Data'!E17/'Indicator Data'!$BE17</f>
        <v>0.12014354769487927</v>
      </c>
      <c r="G15" s="61">
        <f>'Indicator Data'!F17/'Indicator Data'!$BE17</f>
        <v>0.20525428610151114</v>
      </c>
      <c r="H15" s="61">
        <f t="shared" si="2"/>
        <v>0.11138534537281741</v>
      </c>
      <c r="I15" s="4">
        <f t="shared" si="3"/>
        <v>2.7846336343204348</v>
      </c>
      <c r="J15" s="61">
        <f>'Indicator Data'!G17/'Indicator Data'!$BE17</f>
        <v>9.9529037067154578E-4</v>
      </c>
      <c r="K15" s="61">
        <f>'Indicator Data'!I17/'Indicator Data'!$BE17</f>
        <v>0</v>
      </c>
      <c r="L15" s="4">
        <f t="shared" si="0"/>
        <v>1.4218433866736362</v>
      </c>
      <c r="M15" s="4">
        <f>IF('Indicator Data'!H17=0,0,IF('Indicator Data'!H17&gt;M$135,10,IF('Indicator Data'!H17&lt;M$136,0,10-(M$135-'Indicator Data'!H17)/(M$135-M$136)*10)))</f>
        <v>6.25</v>
      </c>
      <c r="N15" s="6">
        <f t="shared" si="4"/>
        <v>2.25</v>
      </c>
      <c r="O15" s="6">
        <f t="shared" si="1"/>
        <v>3.1808190375665242</v>
      </c>
      <c r="P15" s="6">
        <f t="shared" si="5"/>
        <v>2.7846336343204348</v>
      </c>
      <c r="Q15" s="6">
        <f t="shared" si="6"/>
        <v>6.25</v>
      </c>
      <c r="R15" s="16">
        <f t="shared" si="7"/>
        <v>3.8082413398019832</v>
      </c>
      <c r="S15" s="6">
        <f>IF('Indicator Data'!J17=5,10,IF('Indicator Data'!J17=4,8,IF('Indicator Data'!J17=3,5,IF('Indicator Data'!J17=2,2,IF('Indicator Data'!J17=1,1,0)))))</f>
        <v>0</v>
      </c>
      <c r="T15" s="4">
        <f>IF('Indicator Data'!K17="No data","x",IF('Indicator Data'!K17&gt;1000,10,IF('Indicator Data'!K17&gt;=500,9,IF('Indicator Data'!K17&gt;=240,8,IF('Indicator Data'!K17&gt;=120,7,IF('Indicator Data'!K17&gt;=60,6,IF('Indicator Data'!K17&gt;=20,5,IF('Indicator Data'!K17&gt;=1,4,0))))))))</f>
        <v>0</v>
      </c>
      <c r="U15" s="6" t="str">
        <f t="shared" si="8"/>
        <v>x</v>
      </c>
      <c r="V15" s="4">
        <f>IF('Indicator Data'!L17="No data","x",IF('Indicator Data'!L17&gt;V$135,0,IF('Indicator Data'!L17&lt;V$136,10,(V$135-'Indicator Data'!L17)/(V$135-V$136)*10)))</f>
        <v>6.5054521560668945</v>
      </c>
      <c r="W15" s="6">
        <f t="shared" si="9"/>
        <v>3.2527260780334473</v>
      </c>
      <c r="X15" s="7">
        <f t="shared" si="10"/>
        <v>3.2527260780334473</v>
      </c>
    </row>
    <row r="16" spans="1:24" s="11" customFormat="1" x14ac:dyDescent="0.25">
      <c r="A16" s="11" t="s">
        <v>363</v>
      </c>
      <c r="B16" s="32" t="s">
        <v>2</v>
      </c>
      <c r="C16" s="32" t="s">
        <v>489</v>
      </c>
      <c r="D16" s="4">
        <f>IF('Indicator Data'!G18=0,0,IF(LOG('Indicator Data'!G18)&gt;D$135,10,IF(LOG('Indicator Data'!G18)&lt;D$136,0,10-(D$135-LOG('Indicator Data'!G18))/(D$135-D$136)*10)))</f>
        <v>3.6101119897951905</v>
      </c>
      <c r="E16" s="4" t="str">
        <f>IF('Indicator Data'!D18="No data","x",IF(('Indicator Data'!D18)^2&gt;E$135,10,IF(('Indicator Data'!D18)^2&lt;E$136,0,10-(E$135-('Indicator Data'!D18)^2)/(E$135-E$136)*10)))</f>
        <v>x</v>
      </c>
      <c r="F16" s="61">
        <f>'Indicator Data'!E18/'Indicator Data'!$BE18</f>
        <v>0.82637604749029636</v>
      </c>
      <c r="G16" s="61">
        <f>'Indicator Data'!F18/'Indicator Data'!$BE18</f>
        <v>2.096154514386175E-2</v>
      </c>
      <c r="H16" s="61">
        <f t="shared" si="2"/>
        <v>0.41842841003111364</v>
      </c>
      <c r="I16" s="4">
        <f t="shared" si="3"/>
        <v>10</v>
      </c>
      <c r="J16" s="61">
        <f>'Indicator Data'!G18/'Indicator Data'!$BE18</f>
        <v>2.6108017697103794E-4</v>
      </c>
      <c r="K16" s="61">
        <f>'Indicator Data'!I18/'Indicator Data'!$BE18</f>
        <v>0</v>
      </c>
      <c r="L16" s="4">
        <f t="shared" si="0"/>
        <v>0.37297168138719705</v>
      </c>
      <c r="M16" s="4">
        <f>IF('Indicator Data'!H18=0,0,IF('Indicator Data'!H18&gt;M$135,10,IF('Indicator Data'!H18&lt;M$136,0,10-(M$135-'Indicator Data'!H18)/(M$135-M$136)*10)))</f>
        <v>6.25</v>
      </c>
      <c r="N16" s="6" t="str">
        <f t="shared" si="4"/>
        <v>x</v>
      </c>
      <c r="O16" s="6">
        <f t="shared" si="1"/>
        <v>2.1363256302805569</v>
      </c>
      <c r="P16" s="6">
        <f t="shared" si="5"/>
        <v>10</v>
      </c>
      <c r="Q16" s="6">
        <f t="shared" si="6"/>
        <v>6.25</v>
      </c>
      <c r="R16" s="16">
        <f t="shared" si="7"/>
        <v>2.1363256302805569</v>
      </c>
      <c r="S16" s="6">
        <f>IF('Indicator Data'!J18=5,10,IF('Indicator Data'!J18=4,8,IF('Indicator Data'!J18=3,5,IF('Indicator Data'!J18=2,2,IF('Indicator Data'!J18=1,1,0)))))</f>
        <v>0</v>
      </c>
      <c r="T16" s="4">
        <f>IF('Indicator Data'!K18="No data","x",IF('Indicator Data'!K18&gt;1000,10,IF('Indicator Data'!K18&gt;=500,9,IF('Indicator Data'!K18&gt;=240,8,IF('Indicator Data'!K18&gt;=120,7,IF('Indicator Data'!K18&gt;=60,6,IF('Indicator Data'!K18&gt;=20,5,IF('Indicator Data'!K18&gt;=1,4,0))))))))</f>
        <v>0</v>
      </c>
      <c r="U16" s="6" t="str">
        <f t="shared" si="8"/>
        <v>x</v>
      </c>
      <c r="V16" s="4">
        <f>IF('Indicator Data'!L18="No data","x",IF('Indicator Data'!L18&gt;V$135,0,IF('Indicator Data'!L18&lt;V$136,10,(V$135-'Indicator Data'!L18)/(V$135-V$136)*10)))</f>
        <v>6.035635232925415</v>
      </c>
      <c r="W16" s="6">
        <f t="shared" si="9"/>
        <v>3.0178176164627075</v>
      </c>
      <c r="X16" s="7">
        <f t="shared" si="10"/>
        <v>3.0178176164627075</v>
      </c>
    </row>
    <row r="17" spans="1:24" s="11" customFormat="1" x14ac:dyDescent="0.25">
      <c r="A17" s="11" t="s">
        <v>353</v>
      </c>
      <c r="B17" s="32" t="s">
        <v>2</v>
      </c>
      <c r="C17" s="32" t="s">
        <v>490</v>
      </c>
      <c r="D17" s="4">
        <f>IF('Indicator Data'!G19=0,0,IF(LOG('Indicator Data'!G19)&gt;D$135,10,IF(LOG('Indicator Data'!G19)&lt;D$136,0,10-(D$135-LOG('Indicator Data'!G19))/(D$135-D$136)*10)))</f>
        <v>4.243073356899294</v>
      </c>
      <c r="E17" s="4" t="str">
        <f>IF('Indicator Data'!D19="No data","x",IF(('Indicator Data'!D19)^2&gt;E$135,10,IF(('Indicator Data'!D19)^2&lt;E$136,0,10-(E$135-('Indicator Data'!D19)^2)/(E$135-E$136)*10)))</f>
        <v>x</v>
      </c>
      <c r="F17" s="61">
        <f>'Indicator Data'!E19/'Indicator Data'!$BE19</f>
        <v>0.1023522647464299</v>
      </c>
      <c r="G17" s="61">
        <f>'Indicator Data'!F19/'Indicator Data'!$BE19</f>
        <v>0.29880975089523382</v>
      </c>
      <c r="H17" s="61">
        <f t="shared" si="2"/>
        <v>0.12587857009702341</v>
      </c>
      <c r="I17" s="4">
        <f t="shared" si="3"/>
        <v>3.146964252425585</v>
      </c>
      <c r="J17" s="61">
        <f>'Indicator Data'!G19/'Indicator Data'!$BE19</f>
        <v>1.3493536108485864E-4</v>
      </c>
      <c r="K17" s="61">
        <f>'Indicator Data'!I19/'Indicator Data'!$BE19</f>
        <v>0</v>
      </c>
      <c r="L17" s="4">
        <f t="shared" si="0"/>
        <v>0.19276480154979758</v>
      </c>
      <c r="M17" s="4">
        <f>IF('Indicator Data'!H19=0,0,IF('Indicator Data'!H19&gt;M$135,10,IF('Indicator Data'!H19&lt;M$136,0,10-(M$135-'Indicator Data'!H19)/(M$135-M$136)*10)))</f>
        <v>8.3333333333333339</v>
      </c>
      <c r="N17" s="6" t="str">
        <f t="shared" si="4"/>
        <v>x</v>
      </c>
      <c r="O17" s="6">
        <f t="shared" si="1"/>
        <v>2.4515721702883169</v>
      </c>
      <c r="P17" s="6">
        <f t="shared" si="5"/>
        <v>3.146964252425585</v>
      </c>
      <c r="Q17" s="6">
        <f t="shared" si="6"/>
        <v>8.3333333333333339</v>
      </c>
      <c r="R17" s="16">
        <f t="shared" si="7"/>
        <v>2.4515721702883169</v>
      </c>
      <c r="S17" s="6">
        <f>IF('Indicator Data'!J19=5,10,IF('Indicator Data'!J19=4,8,IF('Indicator Data'!J19=3,5,IF('Indicator Data'!J19=2,2,IF('Indicator Data'!J19=1,1,0)))))</f>
        <v>0</v>
      </c>
      <c r="T17" s="4">
        <f>IF('Indicator Data'!K19="No data","x",IF('Indicator Data'!K19&gt;1000,10,IF('Indicator Data'!K19&gt;=500,9,IF('Indicator Data'!K19&gt;=240,8,IF('Indicator Data'!K19&gt;=120,7,IF('Indicator Data'!K19&gt;=60,6,IF('Indicator Data'!K19&gt;=20,5,IF('Indicator Data'!K19&gt;=1,4,0))))))))</f>
        <v>0</v>
      </c>
      <c r="U17" s="6" t="str">
        <f t="shared" si="8"/>
        <v>x</v>
      </c>
      <c r="V17" s="4">
        <f>IF('Indicator Data'!L19="No data","x",IF('Indicator Data'!L19&gt;V$135,0,IF('Indicator Data'!L19&lt;V$136,10,(V$135-'Indicator Data'!L19)/(V$135-V$136)*10)))</f>
        <v>6.035635232925415</v>
      </c>
      <c r="W17" s="6">
        <f t="shared" si="9"/>
        <v>3.0178176164627075</v>
      </c>
      <c r="X17" s="7">
        <f t="shared" si="10"/>
        <v>3.0178176164627075</v>
      </c>
    </row>
    <row r="18" spans="1:24" s="11" customFormat="1" x14ac:dyDescent="0.25">
      <c r="A18" s="11" t="s">
        <v>364</v>
      </c>
      <c r="B18" s="32" t="s">
        <v>2</v>
      </c>
      <c r="C18" s="32" t="s">
        <v>491</v>
      </c>
      <c r="D18" s="4">
        <f>IF('Indicator Data'!G20=0,0,IF(LOG('Indicator Data'!G20)&gt;D$135,10,IF(LOG('Indicator Data'!G20)&lt;D$136,0,10-(D$135-LOG('Indicator Data'!G20))/(D$135-D$136)*10)))</f>
        <v>7.1371309060445851</v>
      </c>
      <c r="E18" s="4" t="str">
        <f>IF('Indicator Data'!D20="No data","x",IF(('Indicator Data'!D20)^2&gt;E$135,10,IF(('Indicator Data'!D20)^2&lt;E$136,0,10-(E$135-('Indicator Data'!D20)^2)/(E$135-E$136)*10)))</f>
        <v>x</v>
      </c>
      <c r="F18" s="61">
        <f>'Indicator Data'!E20/'Indicator Data'!$BE20</f>
        <v>0.6015439408587272</v>
      </c>
      <c r="G18" s="61">
        <f>'Indicator Data'!F20/'Indicator Data'!$BE20</f>
        <v>2.7235705042273978E-2</v>
      </c>
      <c r="H18" s="61">
        <f t="shared" si="2"/>
        <v>0.3075808966899321</v>
      </c>
      <c r="I18" s="4">
        <f t="shared" si="3"/>
        <v>7.6895224172483019</v>
      </c>
      <c r="J18" s="61">
        <f>'Indicator Data'!G20/'Indicator Data'!$BE20</f>
        <v>1.979134903242447E-3</v>
      </c>
      <c r="K18" s="61">
        <f>'Indicator Data'!I20/'Indicator Data'!$BE20</f>
        <v>0</v>
      </c>
      <c r="L18" s="4">
        <f t="shared" si="0"/>
        <v>2.8273355760606389</v>
      </c>
      <c r="M18" s="4">
        <f>IF('Indicator Data'!H20=0,0,IF('Indicator Data'!H20&gt;M$135,10,IF('Indicator Data'!H20&lt;M$136,0,10-(M$135-'Indicator Data'!H20)/(M$135-M$136)*10)))</f>
        <v>6.25</v>
      </c>
      <c r="N18" s="6" t="str">
        <f t="shared" si="4"/>
        <v>x</v>
      </c>
      <c r="O18" s="6">
        <f t="shared" si="1"/>
        <v>5.3735541397595457</v>
      </c>
      <c r="P18" s="6">
        <f t="shared" si="5"/>
        <v>7.6895224172483019</v>
      </c>
      <c r="Q18" s="6">
        <f t="shared" si="6"/>
        <v>6.25</v>
      </c>
      <c r="R18" s="16">
        <f t="shared" si="7"/>
        <v>5.3735541397595457</v>
      </c>
      <c r="S18" s="6">
        <f>IF('Indicator Data'!J20=5,10,IF('Indicator Data'!J20=4,8,IF('Indicator Data'!J20=3,5,IF('Indicator Data'!J20=2,2,IF('Indicator Data'!J20=1,1,0)))))</f>
        <v>10</v>
      </c>
      <c r="T18" s="4">
        <f>IF('Indicator Data'!K20="No data","x",IF('Indicator Data'!K20&gt;1000,10,IF('Indicator Data'!K20&gt;=500,9,IF('Indicator Data'!K20&gt;=240,8,IF('Indicator Data'!K20&gt;=120,7,IF('Indicator Data'!K20&gt;=60,6,IF('Indicator Data'!K20&gt;=20,5,IF('Indicator Data'!K20&gt;=1,4,0))))))))</f>
        <v>10</v>
      </c>
      <c r="U18" s="6" t="str">
        <f t="shared" si="8"/>
        <v>x</v>
      </c>
      <c r="V18" s="4">
        <f>IF('Indicator Data'!L20="No data","x",IF('Indicator Data'!L20&gt;V$135,0,IF('Indicator Data'!L20&lt;V$136,10,(V$135-'Indicator Data'!L20)/(V$135-V$136)*10)))</f>
        <v>6.035635232925415</v>
      </c>
      <c r="W18" s="6">
        <f t="shared" si="9"/>
        <v>8.0178176164627075</v>
      </c>
      <c r="X18" s="7">
        <f t="shared" si="10"/>
        <v>8.0178176164627075</v>
      </c>
    </row>
    <row r="19" spans="1:24" s="11" customFormat="1" x14ac:dyDescent="0.25">
      <c r="A19" s="11" t="s">
        <v>358</v>
      </c>
      <c r="B19" s="32" t="s">
        <v>2</v>
      </c>
      <c r="C19" s="32" t="s">
        <v>492</v>
      </c>
      <c r="D19" s="4">
        <f>IF('Indicator Data'!G21=0,0,IF(LOG('Indicator Data'!G21)&gt;D$135,10,IF(LOG('Indicator Data'!G21)&lt;D$136,0,10-(D$135-LOG('Indicator Data'!G21))/(D$135-D$136)*10)))</f>
        <v>5.7531177215905283</v>
      </c>
      <c r="E19" s="4" t="str">
        <f>IF('Indicator Data'!D21="No data","x",IF(('Indicator Data'!D21)^2&gt;E$135,10,IF(('Indicator Data'!D21)^2&lt;E$136,0,10-(E$135-('Indicator Data'!D21)^2)/(E$135-E$136)*10)))</f>
        <v>x</v>
      </c>
      <c r="F19" s="61">
        <f>'Indicator Data'!E21/'Indicator Data'!$BE21</f>
        <v>0.47017530461517237</v>
      </c>
      <c r="G19" s="61">
        <f>'Indicator Data'!F21/'Indicator Data'!$BE21</f>
        <v>0.41350431856366493</v>
      </c>
      <c r="H19" s="61">
        <f t="shared" si="2"/>
        <v>0.33846373194850243</v>
      </c>
      <c r="I19" s="4">
        <f t="shared" si="3"/>
        <v>8.4615932987125611</v>
      </c>
      <c r="J19" s="61">
        <f>'Indicator Data'!G21/'Indicator Data'!$BE21</f>
        <v>2.4647592394597979E-3</v>
      </c>
      <c r="K19" s="61">
        <f>'Indicator Data'!I21/'Indicator Data'!$BE21</f>
        <v>0</v>
      </c>
      <c r="L19" s="4">
        <f t="shared" si="0"/>
        <v>3.521084627799711</v>
      </c>
      <c r="M19" s="4">
        <f>IF('Indicator Data'!H21=0,0,IF('Indicator Data'!H21&gt;M$135,10,IF('Indicator Data'!H21&lt;M$136,0,10-(M$135-'Indicator Data'!H21)/(M$135-M$136)*10)))</f>
        <v>0</v>
      </c>
      <c r="N19" s="6" t="str">
        <f t="shared" si="4"/>
        <v>x</v>
      </c>
      <c r="O19" s="6">
        <f t="shared" si="1"/>
        <v>4.7340183782218794</v>
      </c>
      <c r="P19" s="6">
        <f t="shared" si="5"/>
        <v>8.4615932987125611</v>
      </c>
      <c r="Q19" s="6">
        <f t="shared" si="6"/>
        <v>0</v>
      </c>
      <c r="R19" s="16">
        <f t="shared" si="7"/>
        <v>4.7340183782218794</v>
      </c>
      <c r="S19" s="6">
        <f>IF('Indicator Data'!J21=5,10,IF('Indicator Data'!J21=4,8,IF('Indicator Data'!J21=3,5,IF('Indicator Data'!J21=2,2,IF('Indicator Data'!J21=1,1,0)))))</f>
        <v>5</v>
      </c>
      <c r="T19" s="4">
        <f>IF('Indicator Data'!K21="No data","x",IF('Indicator Data'!K21&gt;1000,10,IF('Indicator Data'!K21&gt;=500,9,IF('Indicator Data'!K21&gt;=240,8,IF('Indicator Data'!K21&gt;=120,7,IF('Indicator Data'!K21&gt;=60,6,IF('Indicator Data'!K21&gt;=20,5,IF('Indicator Data'!K21&gt;=1,4,0))))))))</f>
        <v>4</v>
      </c>
      <c r="U19" s="6" t="str">
        <f t="shared" si="8"/>
        <v>x</v>
      </c>
      <c r="V19" s="4">
        <f>IF('Indicator Data'!L21="No data","x",IF('Indicator Data'!L21&gt;V$135,0,IF('Indicator Data'!L21&lt;V$136,10,(V$135-'Indicator Data'!L21)/(V$135-V$136)*10)))</f>
        <v>6.035635232925415</v>
      </c>
      <c r="W19" s="6">
        <f t="shared" si="9"/>
        <v>5.5178176164627075</v>
      </c>
      <c r="X19" s="7">
        <f t="shared" si="10"/>
        <v>5.5178176164627075</v>
      </c>
    </row>
    <row r="20" spans="1:24" s="11" customFormat="1" x14ac:dyDescent="0.25">
      <c r="A20" s="11" t="s">
        <v>365</v>
      </c>
      <c r="B20" s="32" t="s">
        <v>2</v>
      </c>
      <c r="C20" s="32" t="s">
        <v>493</v>
      </c>
      <c r="D20" s="4">
        <f>IF('Indicator Data'!G22=0,0,IF(LOG('Indicator Data'!G22)&gt;D$135,10,IF(LOG('Indicator Data'!G22)&lt;D$136,0,10-(D$135-LOG('Indicator Data'!G22))/(D$135-D$136)*10)))</f>
        <v>4.2816242540680278</v>
      </c>
      <c r="E20" s="4" t="str">
        <f>IF('Indicator Data'!D22="No data","x",IF(('Indicator Data'!D22)^2&gt;E$135,10,IF(('Indicator Data'!D22)^2&lt;E$136,0,10-(E$135-('Indicator Data'!D22)^2)/(E$135-E$136)*10)))</f>
        <v>x</v>
      </c>
      <c r="F20" s="61">
        <f>'Indicator Data'!E22/'Indicator Data'!$BE22</f>
        <v>7.1909229808761035E-2</v>
      </c>
      <c r="G20" s="61">
        <f>'Indicator Data'!F22/'Indicator Data'!$BE22</f>
        <v>0.16661144350670737</v>
      </c>
      <c r="H20" s="61">
        <f t="shared" si="2"/>
        <v>7.7607475781057367E-2</v>
      </c>
      <c r="I20" s="4">
        <f t="shared" si="3"/>
        <v>1.940186894526434</v>
      </c>
      <c r="J20" s="61">
        <f>'Indicator Data'!G22/'Indicator Data'!$BE22</f>
        <v>1.7217613618731963E-4</v>
      </c>
      <c r="K20" s="61">
        <f>'Indicator Data'!I22/'Indicator Data'!$BE22</f>
        <v>0</v>
      </c>
      <c r="L20" s="4">
        <f t="shared" si="0"/>
        <v>0.24596590883902714</v>
      </c>
      <c r="M20" s="4">
        <f>IF('Indicator Data'!H22=0,0,IF('Indicator Data'!H22&gt;M$135,10,IF('Indicator Data'!H22&lt;M$136,0,10-(M$135-'Indicator Data'!H22)/(M$135-M$136)*10)))</f>
        <v>0</v>
      </c>
      <c r="N20" s="6" t="str">
        <f t="shared" si="4"/>
        <v>x</v>
      </c>
      <c r="O20" s="6">
        <f t="shared" si="1"/>
        <v>2.4969735246325957</v>
      </c>
      <c r="P20" s="6">
        <f t="shared" si="5"/>
        <v>1.940186894526434</v>
      </c>
      <c r="Q20" s="6">
        <f t="shared" si="6"/>
        <v>0</v>
      </c>
      <c r="R20" s="16">
        <f t="shared" si="7"/>
        <v>2.4969735246325957</v>
      </c>
      <c r="S20" s="6">
        <f>IF('Indicator Data'!J22=5,10,IF('Indicator Data'!J22=4,8,IF('Indicator Data'!J22=3,5,IF('Indicator Data'!J22=2,2,IF('Indicator Data'!J22=1,1,0)))))</f>
        <v>0</v>
      </c>
      <c r="T20" s="4">
        <f>IF('Indicator Data'!K22="No data","x",IF('Indicator Data'!K22&gt;1000,10,IF('Indicator Data'!K22&gt;=500,9,IF('Indicator Data'!K22&gt;=240,8,IF('Indicator Data'!K22&gt;=120,7,IF('Indicator Data'!K22&gt;=60,6,IF('Indicator Data'!K22&gt;=20,5,IF('Indicator Data'!K22&gt;=1,4,0))))))))</f>
        <v>0</v>
      </c>
      <c r="U20" s="6" t="str">
        <f t="shared" si="8"/>
        <v>x</v>
      </c>
      <c r="V20" s="4">
        <f>IF('Indicator Data'!L22="No data","x",IF('Indicator Data'!L22&gt;V$135,0,IF('Indicator Data'!L22&lt;V$136,10,(V$135-'Indicator Data'!L22)/(V$135-V$136)*10)))</f>
        <v>6.035635232925415</v>
      </c>
      <c r="W20" s="6">
        <f t="shared" si="9"/>
        <v>3.0178176164627075</v>
      </c>
      <c r="X20" s="7">
        <f t="shared" si="10"/>
        <v>3.0178176164627075</v>
      </c>
    </row>
    <row r="21" spans="1:24" s="11" customFormat="1" x14ac:dyDescent="0.25">
      <c r="A21" s="11" t="s">
        <v>366</v>
      </c>
      <c r="B21" s="32" t="s">
        <v>2</v>
      </c>
      <c r="C21" s="32" t="s">
        <v>494</v>
      </c>
      <c r="D21" s="4">
        <f>IF('Indicator Data'!G23=0,0,IF(LOG('Indicator Data'!G23)&gt;D$135,10,IF(LOG('Indicator Data'!G23)&lt;D$136,0,10-(D$135-LOG('Indicator Data'!G23))/(D$135-D$136)*10)))</f>
        <v>8.5225914295022704</v>
      </c>
      <c r="E21" s="4" t="str">
        <f>IF('Indicator Data'!D23="No data","x",IF(('Indicator Data'!D23)^2&gt;E$135,10,IF(('Indicator Data'!D23)^2&lt;E$136,0,10-(E$135-('Indicator Data'!D23)^2)/(E$135-E$136)*10)))</f>
        <v>x</v>
      </c>
      <c r="F21" s="61">
        <f>'Indicator Data'!E23/'Indicator Data'!$BE23</f>
        <v>0.41521770531778851</v>
      </c>
      <c r="G21" s="61">
        <f>'Indicator Data'!F23/'Indicator Data'!$BE23</f>
        <v>9.5487233587937037E-2</v>
      </c>
      <c r="H21" s="61">
        <f t="shared" si="2"/>
        <v>0.2314806610558785</v>
      </c>
      <c r="I21" s="4">
        <f t="shared" si="3"/>
        <v>5.787016526396962</v>
      </c>
      <c r="J21" s="61">
        <f>'Indicator Data'!G23/'Indicator Data'!$BE23</f>
        <v>1.1835818684506E-2</v>
      </c>
      <c r="K21" s="61">
        <f>'Indicator Data'!I23/'Indicator Data'!$BE23</f>
        <v>0</v>
      </c>
      <c r="L21" s="4">
        <f t="shared" si="0"/>
        <v>10</v>
      </c>
      <c r="M21" s="4">
        <f>IF('Indicator Data'!H23=0,0,IF('Indicator Data'!H23&gt;M$135,10,IF('Indicator Data'!H23&lt;M$136,0,10-(M$135-'Indicator Data'!H23)/(M$135-M$136)*10)))</f>
        <v>7.291666666666667</v>
      </c>
      <c r="N21" s="6" t="str">
        <f t="shared" si="4"/>
        <v>x</v>
      </c>
      <c r="O21" s="6">
        <f t="shared" si="1"/>
        <v>9.4151945507917727</v>
      </c>
      <c r="P21" s="6">
        <f t="shared" si="5"/>
        <v>5.787016526396962</v>
      </c>
      <c r="Q21" s="6">
        <f t="shared" si="6"/>
        <v>7.291666666666667</v>
      </c>
      <c r="R21" s="16">
        <f t="shared" si="7"/>
        <v>9.4151945507917727</v>
      </c>
      <c r="S21" s="6">
        <f>IF('Indicator Data'!J23=5,10,IF('Indicator Data'!J23=4,8,IF('Indicator Data'!J23=3,5,IF('Indicator Data'!J23=2,2,IF('Indicator Data'!J23=1,1,0)))))</f>
        <v>5</v>
      </c>
      <c r="T21" s="4">
        <f>IF('Indicator Data'!K23="No data","x",IF('Indicator Data'!K23&gt;1000,10,IF('Indicator Data'!K23&gt;=500,9,IF('Indicator Data'!K23&gt;=240,8,IF('Indicator Data'!K23&gt;=120,7,IF('Indicator Data'!K23&gt;=60,6,IF('Indicator Data'!K23&gt;=20,5,IF('Indicator Data'!K23&gt;=1,4,0))))))))</f>
        <v>0</v>
      </c>
      <c r="U21" s="6" t="str">
        <f t="shared" si="8"/>
        <v>x</v>
      </c>
      <c r="V21" s="4">
        <f>IF('Indicator Data'!L23="No data","x",IF('Indicator Data'!L23&gt;V$135,0,IF('Indicator Data'!L23&lt;V$136,10,(V$135-'Indicator Data'!L23)/(V$135-V$136)*10)))</f>
        <v>6.035635232925415</v>
      </c>
      <c r="W21" s="6">
        <f t="shared" si="9"/>
        <v>5.5178176164627075</v>
      </c>
      <c r="X21" s="7">
        <f t="shared" si="10"/>
        <v>5.5178176164627075</v>
      </c>
    </row>
    <row r="22" spans="1:24" s="11" customFormat="1" x14ac:dyDescent="0.25">
      <c r="A22" s="11" t="s">
        <v>367</v>
      </c>
      <c r="B22" s="32" t="s">
        <v>2</v>
      </c>
      <c r="C22" s="32" t="s">
        <v>495</v>
      </c>
      <c r="D22" s="4">
        <f>IF('Indicator Data'!G24=0,0,IF(LOG('Indicator Data'!G24)&gt;D$135,10,IF(LOG('Indicator Data'!G24)&lt;D$136,0,10-(D$135-LOG('Indicator Data'!G24))/(D$135-D$136)*10)))</f>
        <v>3.8755708826377351</v>
      </c>
      <c r="E22" s="4" t="str">
        <f>IF('Indicator Data'!D24="No data","x",IF(('Indicator Data'!D24)^2&gt;E$135,10,IF(('Indicator Data'!D24)^2&lt;E$136,0,10-(E$135-('Indicator Data'!D24)^2)/(E$135-E$136)*10)))</f>
        <v>x</v>
      </c>
      <c r="F22" s="61">
        <f>'Indicator Data'!E24/'Indicator Data'!$BE24</f>
        <v>0.68913035689663971</v>
      </c>
      <c r="G22" s="61">
        <f>'Indicator Data'!F24/'Indicator Data'!$BE24</f>
        <v>4.4352873097747318E-2</v>
      </c>
      <c r="H22" s="61">
        <f t="shared" si="2"/>
        <v>0.3556533967227567</v>
      </c>
      <c r="I22" s="4">
        <f t="shared" si="3"/>
        <v>8.8913349180689174</v>
      </c>
      <c r="J22" s="61">
        <f>'Indicator Data'!G24/'Indicator Data'!$BE24</f>
        <v>1.9270876873753501E-4</v>
      </c>
      <c r="K22" s="61">
        <f>'Indicator Data'!I24/'Indicator Data'!$BE24</f>
        <v>0</v>
      </c>
      <c r="L22" s="4">
        <f t="shared" si="0"/>
        <v>0.27529824105362266</v>
      </c>
      <c r="M22" s="4">
        <f>IF('Indicator Data'!H24=0,0,IF('Indicator Data'!H24&gt;M$135,10,IF('Indicator Data'!H24&lt;M$136,0,10-(M$135-'Indicator Data'!H24)/(M$135-M$136)*10)))</f>
        <v>4.1666666666666661</v>
      </c>
      <c r="N22" s="6" t="str">
        <f t="shared" si="4"/>
        <v>x</v>
      </c>
      <c r="O22" s="6">
        <f t="shared" si="1"/>
        <v>2.2565665192356774</v>
      </c>
      <c r="P22" s="6">
        <f t="shared" si="5"/>
        <v>8.8913349180689174</v>
      </c>
      <c r="Q22" s="6">
        <f t="shared" si="6"/>
        <v>4.1666666666666661</v>
      </c>
      <c r="R22" s="16">
        <f t="shared" si="7"/>
        <v>2.2565665192356774</v>
      </c>
      <c r="S22" s="6">
        <f>IF('Indicator Data'!J24=5,10,IF('Indicator Data'!J24=4,8,IF('Indicator Data'!J24=3,5,IF('Indicator Data'!J24=2,2,IF('Indicator Data'!J24=1,1,0)))))</f>
        <v>0</v>
      </c>
      <c r="T22" s="4">
        <f>IF('Indicator Data'!K24="No data","x",IF('Indicator Data'!K24&gt;1000,10,IF('Indicator Data'!K24&gt;=500,9,IF('Indicator Data'!K24&gt;=240,8,IF('Indicator Data'!K24&gt;=120,7,IF('Indicator Data'!K24&gt;=60,6,IF('Indicator Data'!K24&gt;=20,5,IF('Indicator Data'!K24&gt;=1,4,0))))))))</f>
        <v>0</v>
      </c>
      <c r="U22" s="6" t="str">
        <f t="shared" si="8"/>
        <v>x</v>
      </c>
      <c r="V22" s="4">
        <f>IF('Indicator Data'!L24="No data","x",IF('Indicator Data'!L24&gt;V$135,0,IF('Indicator Data'!L24&lt;V$136,10,(V$135-'Indicator Data'!L24)/(V$135-V$136)*10)))</f>
        <v>6.035635232925415</v>
      </c>
      <c r="W22" s="6">
        <f t="shared" si="9"/>
        <v>3.0178176164627075</v>
      </c>
      <c r="X22" s="7">
        <f t="shared" si="10"/>
        <v>3.0178176164627075</v>
      </c>
    </row>
    <row r="23" spans="1:24" s="11" customFormat="1" x14ac:dyDescent="0.25">
      <c r="A23" s="11" t="s">
        <v>368</v>
      </c>
      <c r="B23" s="32" t="s">
        <v>2</v>
      </c>
      <c r="C23" s="32" t="s">
        <v>496</v>
      </c>
      <c r="D23" s="4">
        <f>IF('Indicator Data'!G25=0,0,IF(LOG('Indicator Data'!G25)&gt;D$135,10,IF(LOG('Indicator Data'!G25)&lt;D$136,0,10-(D$135-LOG('Indicator Data'!G25))/(D$135-D$136)*10)))</f>
        <v>4.2452513640584746</v>
      </c>
      <c r="E23" s="4" t="str">
        <f>IF('Indicator Data'!D25="No data","x",IF(('Indicator Data'!D25)^2&gt;E$135,10,IF(('Indicator Data'!D25)^2&lt;E$136,0,10-(E$135-('Indicator Data'!D25)^2)/(E$135-E$136)*10)))</f>
        <v>x</v>
      </c>
      <c r="F23" s="61">
        <f>'Indicator Data'!E25/'Indicator Data'!$BE25</f>
        <v>0.82619531862778828</v>
      </c>
      <c r="G23" s="61">
        <f>'Indicator Data'!F25/'Indicator Data'!$BE25</f>
        <v>4.5233449381458901E-2</v>
      </c>
      <c r="H23" s="61">
        <f t="shared" si="2"/>
        <v>0.42440602165925889</v>
      </c>
      <c r="I23" s="4">
        <f t="shared" si="3"/>
        <v>10</v>
      </c>
      <c r="J23" s="61">
        <f>'Indicator Data'!G25/'Indicator Data'!$BE25</f>
        <v>2.746625201249467E-4</v>
      </c>
      <c r="K23" s="61">
        <f>'Indicator Data'!I25/'Indicator Data'!$BE25</f>
        <v>0</v>
      </c>
      <c r="L23" s="4">
        <f t="shared" si="0"/>
        <v>0.39237502874992458</v>
      </c>
      <c r="M23" s="4">
        <f>IF('Indicator Data'!H25=0,0,IF('Indicator Data'!H25&gt;M$135,10,IF('Indicator Data'!H25&lt;M$136,0,10-(M$135-'Indicator Data'!H25)/(M$135-M$136)*10)))</f>
        <v>6.25</v>
      </c>
      <c r="N23" s="6" t="str">
        <f t="shared" si="4"/>
        <v>x</v>
      </c>
      <c r="O23" s="6">
        <f t="shared" si="1"/>
        <v>2.5324551203883021</v>
      </c>
      <c r="P23" s="6">
        <f t="shared" si="5"/>
        <v>10</v>
      </c>
      <c r="Q23" s="6">
        <f t="shared" si="6"/>
        <v>6.25</v>
      </c>
      <c r="R23" s="16">
        <f t="shared" si="7"/>
        <v>2.5324551203883021</v>
      </c>
      <c r="S23" s="6">
        <f>IF('Indicator Data'!J25=5,10,IF('Indicator Data'!J25=4,8,IF('Indicator Data'!J25=3,5,IF('Indicator Data'!J25=2,2,IF('Indicator Data'!J25=1,1,0)))))</f>
        <v>0</v>
      </c>
      <c r="T23" s="4">
        <f>IF('Indicator Data'!K25="No data","x",IF('Indicator Data'!K25&gt;1000,10,IF('Indicator Data'!K25&gt;=500,9,IF('Indicator Data'!K25&gt;=240,8,IF('Indicator Data'!K25&gt;=120,7,IF('Indicator Data'!K25&gt;=60,6,IF('Indicator Data'!K25&gt;=20,5,IF('Indicator Data'!K25&gt;=1,4,0))))))))</f>
        <v>0</v>
      </c>
      <c r="U23" s="6" t="str">
        <f t="shared" si="8"/>
        <v>x</v>
      </c>
      <c r="V23" s="4">
        <f>IF('Indicator Data'!L25="No data","x",IF('Indicator Data'!L25&gt;V$135,0,IF('Indicator Data'!L25&lt;V$136,10,(V$135-'Indicator Data'!L25)/(V$135-V$136)*10)))</f>
        <v>6.035635232925415</v>
      </c>
      <c r="W23" s="6">
        <f t="shared" si="9"/>
        <v>3.0178176164627075</v>
      </c>
      <c r="X23" s="7">
        <f t="shared" si="10"/>
        <v>3.0178176164627075</v>
      </c>
    </row>
    <row r="24" spans="1:24" s="11" customFormat="1" x14ac:dyDescent="0.25">
      <c r="A24" s="11" t="s">
        <v>369</v>
      </c>
      <c r="B24" s="32" t="s">
        <v>2</v>
      </c>
      <c r="C24" s="32" t="s">
        <v>497</v>
      </c>
      <c r="D24" s="4">
        <f>IF('Indicator Data'!G26=0,0,IF(LOG('Indicator Data'!G26)&gt;D$135,10,IF(LOG('Indicator Data'!G26)&lt;D$136,0,10-(D$135-LOG('Indicator Data'!G26))/(D$135-D$136)*10)))</f>
        <v>3.7457763844740013</v>
      </c>
      <c r="E24" s="4" t="str">
        <f>IF('Indicator Data'!D26="No data","x",IF(('Indicator Data'!D26)^2&gt;E$135,10,IF(('Indicator Data'!D26)^2&lt;E$136,0,10-(E$135-('Indicator Data'!D26)^2)/(E$135-E$136)*10)))</f>
        <v>x</v>
      </c>
      <c r="F24" s="61">
        <f>'Indicator Data'!E26/'Indicator Data'!$BE26</f>
        <v>0.39507885884295285</v>
      </c>
      <c r="G24" s="61">
        <f>'Indicator Data'!F26/'Indicator Data'!$BE26</f>
        <v>0.57281130789039214</v>
      </c>
      <c r="H24" s="61">
        <f t="shared" si="2"/>
        <v>0.34074225639407446</v>
      </c>
      <c r="I24" s="4">
        <f t="shared" si="3"/>
        <v>8.5185564098518611</v>
      </c>
      <c r="J24" s="61">
        <f>'Indicator Data'!G26/'Indicator Data'!$BE26</f>
        <v>4.4373946999194224E-4</v>
      </c>
      <c r="K24" s="61">
        <f>'Indicator Data'!I26/'Indicator Data'!$BE26</f>
        <v>0</v>
      </c>
      <c r="L24" s="4">
        <f t="shared" si="0"/>
        <v>0.63391352855991734</v>
      </c>
      <c r="M24" s="4">
        <f>IF('Indicator Data'!H26=0,0,IF('Indicator Data'!H26&gt;M$135,10,IF('Indicator Data'!H26&lt;M$136,0,10-(M$135-'Indicator Data'!H26)/(M$135-M$136)*10)))</f>
        <v>0</v>
      </c>
      <c r="N24" s="6" t="str">
        <f t="shared" si="4"/>
        <v>x</v>
      </c>
      <c r="O24" s="6">
        <f t="shared" si="1"/>
        <v>2.3265754265912579</v>
      </c>
      <c r="P24" s="6">
        <f t="shared" si="5"/>
        <v>8.5185564098518611</v>
      </c>
      <c r="Q24" s="6">
        <f t="shared" si="6"/>
        <v>0</v>
      </c>
      <c r="R24" s="16">
        <f t="shared" si="7"/>
        <v>2.3265754265912579</v>
      </c>
      <c r="S24" s="6">
        <f>IF('Indicator Data'!J26=5,10,IF('Indicator Data'!J26=4,8,IF('Indicator Data'!J26=3,5,IF('Indicator Data'!J26=2,2,IF('Indicator Data'!J26=1,1,0)))))</f>
        <v>0</v>
      </c>
      <c r="T24" s="4">
        <f>IF('Indicator Data'!K26="No data","x",IF('Indicator Data'!K26&gt;1000,10,IF('Indicator Data'!K26&gt;=500,9,IF('Indicator Data'!K26&gt;=240,8,IF('Indicator Data'!K26&gt;=120,7,IF('Indicator Data'!K26&gt;=60,6,IF('Indicator Data'!K26&gt;=20,5,IF('Indicator Data'!K26&gt;=1,4,0))))))))</f>
        <v>0</v>
      </c>
      <c r="U24" s="6" t="str">
        <f t="shared" si="8"/>
        <v>x</v>
      </c>
      <c r="V24" s="4">
        <f>IF('Indicator Data'!L26="No data","x",IF('Indicator Data'!L26&gt;V$135,0,IF('Indicator Data'!L26&lt;V$136,10,(V$135-'Indicator Data'!L26)/(V$135-V$136)*10)))</f>
        <v>6.035635232925415</v>
      </c>
      <c r="W24" s="6">
        <f t="shared" si="9"/>
        <v>3.0178176164627075</v>
      </c>
      <c r="X24" s="7">
        <f t="shared" si="10"/>
        <v>3.0178176164627075</v>
      </c>
    </row>
    <row r="25" spans="1:24" s="11" customFormat="1" x14ac:dyDescent="0.25">
      <c r="A25" s="11" t="s">
        <v>362</v>
      </c>
      <c r="B25" s="32" t="s">
        <v>2</v>
      </c>
      <c r="C25" s="32" t="s">
        <v>498</v>
      </c>
      <c r="D25" s="4">
        <f>IF('Indicator Data'!G27=0,0,IF(LOG('Indicator Data'!G27)&gt;D$135,10,IF(LOG('Indicator Data'!G27)&lt;D$136,0,10-(D$135-LOG('Indicator Data'!G27))/(D$135-D$136)*10)))</f>
        <v>4.7274489924742227</v>
      </c>
      <c r="E25" s="4" t="str">
        <f>IF('Indicator Data'!D27="No data","x",IF(('Indicator Data'!D27)^2&gt;E$135,10,IF(('Indicator Data'!D27)^2&lt;E$136,0,10-(E$135-('Indicator Data'!D27)^2)/(E$135-E$136)*10)))</f>
        <v>x</v>
      </c>
      <c r="F25" s="61">
        <f>'Indicator Data'!E27/'Indicator Data'!$BE27</f>
        <v>0.19532577863824135</v>
      </c>
      <c r="G25" s="61">
        <f>'Indicator Data'!F27/'Indicator Data'!$BE27</f>
        <v>0.71521102306367557</v>
      </c>
      <c r="H25" s="61">
        <f t="shared" si="2"/>
        <v>0.27646564508503957</v>
      </c>
      <c r="I25" s="4">
        <f t="shared" si="3"/>
        <v>6.9116411271259892</v>
      </c>
      <c r="J25" s="61">
        <f>'Indicator Data'!G27/'Indicator Data'!$BE27</f>
        <v>5.4732612194819958E-4</v>
      </c>
      <c r="K25" s="61">
        <f>'Indicator Data'!I27/'Indicator Data'!$BE27</f>
        <v>0</v>
      </c>
      <c r="L25" s="4">
        <f t="shared" si="0"/>
        <v>0.78189445992599893</v>
      </c>
      <c r="M25" s="4">
        <f>IF('Indicator Data'!H27=0,0,IF('Indicator Data'!H27&gt;M$135,10,IF('Indicator Data'!H27&lt;M$136,0,10-(M$135-'Indicator Data'!H27)/(M$135-M$136)*10)))</f>
        <v>0</v>
      </c>
      <c r="N25" s="6" t="str">
        <f t="shared" si="4"/>
        <v>x</v>
      </c>
      <c r="O25" s="6">
        <f t="shared" si="1"/>
        <v>2.9908753355092861</v>
      </c>
      <c r="P25" s="6">
        <f t="shared" si="5"/>
        <v>6.9116411271259892</v>
      </c>
      <c r="Q25" s="6">
        <f t="shared" si="6"/>
        <v>0</v>
      </c>
      <c r="R25" s="16">
        <f t="shared" si="7"/>
        <v>2.9908753355092861</v>
      </c>
      <c r="S25" s="6">
        <f>IF('Indicator Data'!J27=5,10,IF('Indicator Data'!J27=4,8,IF('Indicator Data'!J27=3,5,IF('Indicator Data'!J27=2,2,IF('Indicator Data'!J27=1,1,0)))))</f>
        <v>0</v>
      </c>
      <c r="T25" s="4">
        <f>IF('Indicator Data'!K27="No data","x",IF('Indicator Data'!K27&gt;1000,10,IF('Indicator Data'!K27&gt;=500,9,IF('Indicator Data'!K27&gt;=240,8,IF('Indicator Data'!K27&gt;=120,7,IF('Indicator Data'!K27&gt;=60,6,IF('Indicator Data'!K27&gt;=20,5,IF('Indicator Data'!K27&gt;=1,4,0))))))))</f>
        <v>4</v>
      </c>
      <c r="U25" s="6">
        <f t="shared" si="8"/>
        <v>4</v>
      </c>
      <c r="V25" s="4">
        <f>IF('Indicator Data'!L27="No data","x",IF('Indicator Data'!L27&gt;V$135,0,IF('Indicator Data'!L27&lt;V$136,10,(V$135-'Indicator Data'!L27)/(V$135-V$136)*10)))</f>
        <v>6.035635232925415</v>
      </c>
      <c r="W25" s="6">
        <f t="shared" si="9"/>
        <v>3.0178176164627075</v>
      </c>
      <c r="X25" s="7">
        <f t="shared" si="10"/>
        <v>3.3117596268653871</v>
      </c>
    </row>
    <row r="26" spans="1:24" s="11" customFormat="1" x14ac:dyDescent="0.25">
      <c r="A26" s="11" t="s">
        <v>370</v>
      </c>
      <c r="B26" s="32" t="s">
        <v>6</v>
      </c>
      <c r="C26" s="32" t="s">
        <v>499</v>
      </c>
      <c r="D26" s="4">
        <f>IF('Indicator Data'!G28=0,0,IF(LOG('Indicator Data'!G28)&gt;D$135,10,IF(LOG('Indicator Data'!G28)&lt;D$136,0,10-(D$135-LOG('Indicator Data'!G28))/(D$135-D$136)*10)))</f>
        <v>0</v>
      </c>
      <c r="E26" s="4">
        <f>IF('Indicator Data'!D28="No data","x",IF(('Indicator Data'!D28)^2&gt;E$135,10,IF(('Indicator Data'!D28)^2&lt;E$136,0,10-(E$135-('Indicator Data'!D28)^2)/(E$135-E$136)*10)))</f>
        <v>0.11111111111111072</v>
      </c>
      <c r="F26" s="61">
        <f>'Indicator Data'!E28/'Indicator Data'!$BE28</f>
        <v>0</v>
      </c>
      <c r="G26" s="61">
        <f>'Indicator Data'!F28/'Indicator Data'!$BE28</f>
        <v>0</v>
      </c>
      <c r="H26" s="61">
        <f t="shared" si="2"/>
        <v>0</v>
      </c>
      <c r="I26" s="4">
        <f t="shared" si="3"/>
        <v>0</v>
      </c>
      <c r="J26" s="61">
        <f>'Indicator Data'!G28/'Indicator Data'!$BE28</f>
        <v>0</v>
      </c>
      <c r="K26" s="61">
        <f>'Indicator Data'!I28/'Indicator Data'!$BE28</f>
        <v>0</v>
      </c>
      <c r="L26" s="4">
        <f t="shared" si="0"/>
        <v>0</v>
      </c>
      <c r="M26" s="4">
        <f>IF('Indicator Data'!H28=0,0,IF('Indicator Data'!H28&gt;M$135,10,IF('Indicator Data'!H28&lt;M$136,0,10-(M$135-'Indicator Data'!H28)/(M$135-M$136)*10)))</f>
        <v>0</v>
      </c>
      <c r="N26" s="6">
        <f t="shared" si="4"/>
        <v>0.11111111111111072</v>
      </c>
      <c r="O26" s="6">
        <f t="shared" si="1"/>
        <v>0</v>
      </c>
      <c r="P26" s="6">
        <f t="shared" si="5"/>
        <v>0</v>
      </c>
      <c r="Q26" s="6">
        <f t="shared" si="6"/>
        <v>0</v>
      </c>
      <c r="R26" s="16">
        <f t="shared" si="7"/>
        <v>2.7882556292432921E-2</v>
      </c>
      <c r="S26" s="6">
        <f>IF('Indicator Data'!J28=5,10,IF('Indicator Data'!J28=4,8,IF('Indicator Data'!J28=3,5,IF('Indicator Data'!J28=2,2,IF('Indicator Data'!J28=1,1,0)))))</f>
        <v>0</v>
      </c>
      <c r="T26" s="4">
        <f>IF('Indicator Data'!K28="No data","x",IF('Indicator Data'!K28&gt;1000,10,IF('Indicator Data'!K28&gt;=500,9,IF('Indicator Data'!K28&gt;=240,8,IF('Indicator Data'!K28&gt;=120,7,IF('Indicator Data'!K28&gt;=60,6,IF('Indicator Data'!K28&gt;=20,5,IF('Indicator Data'!K28&gt;=1,4,0))))))))</f>
        <v>0</v>
      </c>
      <c r="U26" s="6" t="str">
        <f t="shared" si="8"/>
        <v>x</v>
      </c>
      <c r="V26" s="4">
        <f>IF('Indicator Data'!L28="No data","x",IF('Indicator Data'!L28&gt;V$135,0,IF('Indicator Data'!L28&lt;V$136,10,(V$135-'Indicator Data'!L28)/(V$135-V$136)*10)))</f>
        <v>5.0927364155650139</v>
      </c>
      <c r="W26" s="6">
        <f t="shared" si="9"/>
        <v>2.5463682077825069</v>
      </c>
      <c r="X26" s="7">
        <f t="shared" si="10"/>
        <v>2.5463682077825069</v>
      </c>
    </row>
    <row r="27" spans="1:24" s="11" customFormat="1" x14ac:dyDescent="0.25">
      <c r="A27" s="11" t="s">
        <v>371</v>
      </c>
      <c r="B27" s="32" t="s">
        <v>6</v>
      </c>
      <c r="C27" s="32" t="s">
        <v>500</v>
      </c>
      <c r="D27" s="4">
        <f>IF('Indicator Data'!G29=0,0,IF(LOG('Indicator Data'!G29)&gt;D$135,10,IF(LOG('Indicator Data'!G29)&lt;D$136,0,10-(D$135-LOG('Indicator Data'!G29))/(D$135-D$136)*10)))</f>
        <v>3.0237875363565774</v>
      </c>
      <c r="E27" s="4">
        <f>IF('Indicator Data'!D29="No data","x",IF(('Indicator Data'!D29)^2&gt;E$135,10,IF(('Indicator Data'!D29)^2&lt;E$136,0,10-(E$135-('Indicator Data'!D29)^2)/(E$135-E$136)*10)))</f>
        <v>5.4444444444444455</v>
      </c>
      <c r="F27" s="61">
        <f>'Indicator Data'!E29/'Indicator Data'!$BE29</f>
        <v>2.8447930452520004E-2</v>
      </c>
      <c r="G27" s="61">
        <f>'Indicator Data'!F29/'Indicator Data'!$BE29</f>
        <v>0.14423088597758649</v>
      </c>
      <c r="H27" s="61">
        <f t="shared" si="2"/>
        <v>5.0281686720656624E-2</v>
      </c>
      <c r="I27" s="4">
        <f t="shared" si="3"/>
        <v>1.2570421680164152</v>
      </c>
      <c r="J27" s="61">
        <f>'Indicator Data'!G29/'Indicator Data'!$BE29</f>
        <v>1.9669503769988222E-3</v>
      </c>
      <c r="K27" s="61">
        <f>'Indicator Data'!I29/'Indicator Data'!$BE29</f>
        <v>0</v>
      </c>
      <c r="L27" s="4">
        <f t="shared" si="0"/>
        <v>2.8099291099983166</v>
      </c>
      <c r="M27" s="4">
        <f>IF('Indicator Data'!H29=0,0,IF('Indicator Data'!H29&gt;M$135,10,IF('Indicator Data'!H29&lt;M$136,0,10-(M$135-'Indicator Data'!H29)/(M$135-M$136)*10)))</f>
        <v>0</v>
      </c>
      <c r="N27" s="6">
        <f t="shared" si="4"/>
        <v>5.4444444444444455</v>
      </c>
      <c r="O27" s="6">
        <f t="shared" si="1"/>
        <v>2.9175560282470481</v>
      </c>
      <c r="P27" s="6">
        <f t="shared" si="5"/>
        <v>1.2570421680164152</v>
      </c>
      <c r="Q27" s="6">
        <f t="shared" si="6"/>
        <v>0</v>
      </c>
      <c r="R27" s="16">
        <f t="shared" si="7"/>
        <v>2.6672071940303939</v>
      </c>
      <c r="S27" s="6">
        <f>IF('Indicator Data'!J29=5,10,IF('Indicator Data'!J29=4,8,IF('Indicator Data'!J29=3,5,IF('Indicator Data'!J29=2,2,IF('Indicator Data'!J29=1,1,0)))))</f>
        <v>0</v>
      </c>
      <c r="T27" s="4">
        <f>IF('Indicator Data'!K29="No data","x",IF('Indicator Data'!K29&gt;1000,10,IF('Indicator Data'!K29&gt;=500,9,IF('Indicator Data'!K29&gt;=240,8,IF('Indicator Data'!K29&gt;=120,7,IF('Indicator Data'!K29&gt;=60,6,IF('Indicator Data'!K29&gt;=20,5,IF('Indicator Data'!K29&gt;=1,4,0))))))))</f>
        <v>0</v>
      </c>
      <c r="U27" s="6" t="str">
        <f t="shared" si="8"/>
        <v>x</v>
      </c>
      <c r="V27" s="4">
        <f>IF('Indicator Data'!L29="No data","x",IF('Indicator Data'!L29&gt;V$135,0,IF('Indicator Data'!L29&lt;V$136,10,(V$135-'Indicator Data'!L29)/(V$135-V$136)*10)))</f>
        <v>5.0927364155650139</v>
      </c>
      <c r="W27" s="6">
        <f t="shared" si="9"/>
        <v>2.5463682077825069</v>
      </c>
      <c r="X27" s="7">
        <f t="shared" si="10"/>
        <v>2.5463682077825069</v>
      </c>
    </row>
    <row r="28" spans="1:24" s="11" customFormat="1" x14ac:dyDescent="0.25">
      <c r="A28" s="11" t="s">
        <v>372</v>
      </c>
      <c r="B28" s="32" t="s">
        <v>6</v>
      </c>
      <c r="C28" s="32" t="s">
        <v>501</v>
      </c>
      <c r="D28" s="4">
        <f>IF('Indicator Data'!G30=0,0,IF(LOG('Indicator Data'!G30)&gt;D$135,10,IF(LOG('Indicator Data'!G30)&lt;D$136,0,10-(D$135-LOG('Indicator Data'!G30))/(D$135-D$136)*10)))</f>
        <v>3.9116651606302231</v>
      </c>
      <c r="E28" s="4">
        <f>IF('Indicator Data'!D30="No data","x",IF(('Indicator Data'!D30)^2&gt;E$135,10,IF(('Indicator Data'!D30)^2&lt;E$136,0,10-(E$135-('Indicator Data'!D30)^2)/(E$135-E$136)*10)))</f>
        <v>7.1111111111111107</v>
      </c>
      <c r="F28" s="61">
        <f>'Indicator Data'!E30/'Indicator Data'!$BE30</f>
        <v>0.26283747312160977</v>
      </c>
      <c r="G28" s="61">
        <f>'Indicator Data'!F30/'Indicator Data'!$BE30</f>
        <v>0.10604465131095754</v>
      </c>
      <c r="H28" s="61">
        <f t="shared" si="2"/>
        <v>0.15792989938854426</v>
      </c>
      <c r="I28" s="4">
        <f t="shared" si="3"/>
        <v>3.9482474847136064</v>
      </c>
      <c r="J28" s="61">
        <f>'Indicator Data'!G30/'Indicator Data'!$BE30</f>
        <v>1.6237644789353061E-3</v>
      </c>
      <c r="K28" s="61">
        <f>'Indicator Data'!I30/'Indicator Data'!$BE30</f>
        <v>0</v>
      </c>
      <c r="L28" s="4">
        <f t="shared" si="0"/>
        <v>2.3196635413361513</v>
      </c>
      <c r="M28" s="4">
        <f>IF('Indicator Data'!H30=0,0,IF('Indicator Data'!H30&gt;M$135,10,IF('Indicator Data'!H30&lt;M$136,0,10-(M$135-'Indicator Data'!H30)/(M$135-M$136)*10)))</f>
        <v>6.25</v>
      </c>
      <c r="N28" s="6">
        <f t="shared" si="4"/>
        <v>7.1111111111111107</v>
      </c>
      <c r="O28" s="6">
        <f t="shared" si="1"/>
        <v>3.1553866560359252</v>
      </c>
      <c r="P28" s="6">
        <f t="shared" si="5"/>
        <v>3.9482474847136064</v>
      </c>
      <c r="Q28" s="6">
        <f t="shared" si="6"/>
        <v>6.25</v>
      </c>
      <c r="R28" s="16">
        <f t="shared" si="7"/>
        <v>5.3415804092061485</v>
      </c>
      <c r="S28" s="6">
        <f>IF('Indicator Data'!J30=5,10,IF('Indicator Data'!J30=4,8,IF('Indicator Data'!J30=3,5,IF('Indicator Data'!J30=2,2,IF('Indicator Data'!J30=1,1,0)))))</f>
        <v>0</v>
      </c>
      <c r="T28" s="4">
        <f>IF('Indicator Data'!K30="No data","x",IF('Indicator Data'!K30&gt;1000,10,IF('Indicator Data'!K30&gt;=500,9,IF('Indicator Data'!K30&gt;=240,8,IF('Indicator Data'!K30&gt;=120,7,IF('Indicator Data'!K30&gt;=60,6,IF('Indicator Data'!K30&gt;=20,5,IF('Indicator Data'!K30&gt;=1,4,0))))))))</f>
        <v>0</v>
      </c>
      <c r="U28" s="6" t="str">
        <f t="shared" si="8"/>
        <v>x</v>
      </c>
      <c r="V28" s="4">
        <f>IF('Indicator Data'!L30="No data","x",IF('Indicator Data'!L30&gt;V$135,0,IF('Indicator Data'!L30&lt;V$136,10,(V$135-'Indicator Data'!L30)/(V$135-V$136)*10)))</f>
        <v>5.0927364155650139</v>
      </c>
      <c r="W28" s="6">
        <f t="shared" si="9"/>
        <v>2.5463682077825069</v>
      </c>
      <c r="X28" s="7">
        <f t="shared" si="10"/>
        <v>2.5463682077825069</v>
      </c>
    </row>
    <row r="29" spans="1:24" s="11" customFormat="1" x14ac:dyDescent="0.25">
      <c r="A29" s="11" t="s">
        <v>373</v>
      </c>
      <c r="B29" s="32" t="s">
        <v>6</v>
      </c>
      <c r="C29" s="32" t="s">
        <v>502</v>
      </c>
      <c r="D29" s="4">
        <f>IF('Indicator Data'!G31=0,0,IF(LOG('Indicator Data'!G31)&gt;D$135,10,IF(LOG('Indicator Data'!G31)&lt;D$136,0,10-(D$135-LOG('Indicator Data'!G31))/(D$135-D$136)*10)))</f>
        <v>2.6611449730672962</v>
      </c>
      <c r="E29" s="4">
        <f>IF('Indicator Data'!D31="No data","x",IF(('Indicator Data'!D31)^2&gt;E$135,10,IF(('Indicator Data'!D31)^2&lt;E$136,0,10-(E$135-('Indicator Data'!D31)^2)/(E$135-E$136)*10)))</f>
        <v>7.1111111111111107</v>
      </c>
      <c r="F29" s="61">
        <f>'Indicator Data'!E31/'Indicator Data'!$BE31</f>
        <v>8.6164466600921044E-2</v>
      </c>
      <c r="G29" s="61">
        <f>'Indicator Data'!F31/'Indicator Data'!$BE31</f>
        <v>0.54951731251187497</v>
      </c>
      <c r="H29" s="61">
        <f t="shared" si="2"/>
        <v>0.18046156142842926</v>
      </c>
      <c r="I29" s="4">
        <f t="shared" si="3"/>
        <v>4.5115390357107312</v>
      </c>
      <c r="J29" s="61">
        <f>'Indicator Data'!G31/'Indicator Data'!$BE31</f>
        <v>5.2475865625593746E-4</v>
      </c>
      <c r="K29" s="61">
        <f>'Indicator Data'!I31/'Indicator Data'!$BE31</f>
        <v>0</v>
      </c>
      <c r="L29" s="4">
        <f t="shared" si="0"/>
        <v>0.7496552232227689</v>
      </c>
      <c r="M29" s="4">
        <f>IF('Indicator Data'!H31=0,0,IF('Indicator Data'!H31&gt;M$135,10,IF('Indicator Data'!H31&lt;M$136,0,10-(M$135-'Indicator Data'!H31)/(M$135-M$136)*10)))</f>
        <v>0</v>
      </c>
      <c r="N29" s="6">
        <f t="shared" si="4"/>
        <v>7.1111111111111107</v>
      </c>
      <c r="O29" s="6">
        <f t="shared" si="1"/>
        <v>1.7540842652860336</v>
      </c>
      <c r="P29" s="6">
        <f t="shared" si="5"/>
        <v>4.5115390357107312</v>
      </c>
      <c r="Q29" s="6">
        <f t="shared" si="6"/>
        <v>0</v>
      </c>
      <c r="R29" s="16">
        <f t="shared" si="7"/>
        <v>3.873124366720937</v>
      </c>
      <c r="S29" s="6">
        <f>IF('Indicator Data'!J31=5,10,IF('Indicator Data'!J31=4,8,IF('Indicator Data'!J31=3,5,IF('Indicator Data'!J31=2,2,IF('Indicator Data'!J31=1,1,0)))))</f>
        <v>0</v>
      </c>
      <c r="T29" s="4">
        <f>IF('Indicator Data'!K31="No data","x",IF('Indicator Data'!K31&gt;1000,10,IF('Indicator Data'!K31&gt;=500,9,IF('Indicator Data'!K31&gt;=240,8,IF('Indicator Data'!K31&gt;=120,7,IF('Indicator Data'!K31&gt;=60,6,IF('Indicator Data'!K31&gt;=20,5,IF('Indicator Data'!K31&gt;=1,4,0))))))))</f>
        <v>0</v>
      </c>
      <c r="U29" s="6" t="str">
        <f t="shared" si="8"/>
        <v>x</v>
      </c>
      <c r="V29" s="4">
        <f>IF('Indicator Data'!L31="No data","x",IF('Indicator Data'!L31&gt;V$135,0,IF('Indicator Data'!L31&lt;V$136,10,(V$135-'Indicator Data'!L31)/(V$135-V$136)*10)))</f>
        <v>5.0927364155650139</v>
      </c>
      <c r="W29" s="6">
        <f t="shared" si="9"/>
        <v>2.5463682077825069</v>
      </c>
      <c r="X29" s="7">
        <f t="shared" si="10"/>
        <v>2.5463682077825069</v>
      </c>
    </row>
    <row r="30" spans="1:24" s="11" customFormat="1" x14ac:dyDescent="0.25">
      <c r="A30" s="11" t="s">
        <v>374</v>
      </c>
      <c r="B30" s="32" t="s">
        <v>6</v>
      </c>
      <c r="C30" s="32" t="s">
        <v>503</v>
      </c>
      <c r="D30" s="4">
        <f>IF('Indicator Data'!G32=0,0,IF(LOG('Indicator Data'!G32)&gt;D$135,10,IF(LOG('Indicator Data'!G32)&lt;D$136,0,10-(D$135-LOG('Indicator Data'!G32))/(D$135-D$136)*10)))</f>
        <v>4.6493464154928681</v>
      </c>
      <c r="E30" s="4">
        <f>IF('Indicator Data'!D32="No data","x",IF(('Indicator Data'!D32)^2&gt;E$135,10,IF(('Indicator Data'!D32)^2&lt;E$136,0,10-(E$135-('Indicator Data'!D32)^2)/(E$135-E$136)*10)))</f>
        <v>4</v>
      </c>
      <c r="F30" s="61">
        <f>'Indicator Data'!E32/'Indicator Data'!$BE32</f>
        <v>0.12940362460194402</v>
      </c>
      <c r="G30" s="61">
        <f>'Indicator Data'!F32/'Indicator Data'!$BE32</f>
        <v>0.47161506527284547</v>
      </c>
      <c r="H30" s="61">
        <f t="shared" si="2"/>
        <v>0.18260557861918336</v>
      </c>
      <c r="I30" s="4">
        <f t="shared" si="3"/>
        <v>4.565139465479584</v>
      </c>
      <c r="J30" s="61">
        <f>'Indicator Data'!G32/'Indicator Data'!$BE32</f>
        <v>3.0177228696710513E-3</v>
      </c>
      <c r="K30" s="61">
        <f>'Indicator Data'!I32/'Indicator Data'!$BE32</f>
        <v>0</v>
      </c>
      <c r="L30" s="4">
        <f t="shared" si="0"/>
        <v>4.311032670958646</v>
      </c>
      <c r="M30" s="4">
        <f>IF('Indicator Data'!H32=0,0,IF('Indicator Data'!H32&gt;M$135,10,IF('Indicator Data'!H32&lt;M$136,0,10-(M$135-'Indicator Data'!H32)/(M$135-M$136)*10)))</f>
        <v>0</v>
      </c>
      <c r="N30" s="6">
        <f t="shared" si="4"/>
        <v>4</v>
      </c>
      <c r="O30" s="6">
        <f t="shared" si="1"/>
        <v>4.4823475165927498</v>
      </c>
      <c r="P30" s="6">
        <f t="shared" si="5"/>
        <v>4.565139465479584</v>
      </c>
      <c r="Q30" s="6">
        <f t="shared" si="6"/>
        <v>0</v>
      </c>
      <c r="R30" s="16">
        <f t="shared" si="7"/>
        <v>3.4591033573633578</v>
      </c>
      <c r="S30" s="6">
        <f>IF('Indicator Data'!J32=5,10,IF('Indicator Data'!J32=4,8,IF('Indicator Data'!J32=3,5,IF('Indicator Data'!J32=2,2,IF('Indicator Data'!J32=1,1,0)))))</f>
        <v>0</v>
      </c>
      <c r="T30" s="4">
        <f>IF('Indicator Data'!K32="No data","x",IF('Indicator Data'!K32&gt;1000,10,IF('Indicator Data'!K32&gt;=500,9,IF('Indicator Data'!K32&gt;=240,8,IF('Indicator Data'!K32&gt;=120,7,IF('Indicator Data'!K32&gt;=60,6,IF('Indicator Data'!K32&gt;=20,5,IF('Indicator Data'!K32&gt;=1,4,0))))))))</f>
        <v>0</v>
      </c>
      <c r="U30" s="6" t="str">
        <f t="shared" si="8"/>
        <v>x</v>
      </c>
      <c r="V30" s="4">
        <f>IF('Indicator Data'!L32="No data","x",IF('Indicator Data'!L32&gt;V$135,0,IF('Indicator Data'!L32&lt;V$136,10,(V$135-'Indicator Data'!L32)/(V$135-V$136)*10)))</f>
        <v>5.0927364155650139</v>
      </c>
      <c r="W30" s="6">
        <f t="shared" si="9"/>
        <v>2.5463682077825069</v>
      </c>
      <c r="X30" s="7">
        <f t="shared" si="10"/>
        <v>2.5463682077825069</v>
      </c>
    </row>
    <row r="31" spans="1:24" s="11" customFormat="1" x14ac:dyDescent="0.25">
      <c r="A31" s="11" t="s">
        <v>375</v>
      </c>
      <c r="B31" s="32" t="s">
        <v>6</v>
      </c>
      <c r="C31" s="32" t="s">
        <v>504</v>
      </c>
      <c r="D31" s="4">
        <f>IF('Indicator Data'!G33=0,0,IF(LOG('Indicator Data'!G33)&gt;D$135,10,IF(LOG('Indicator Data'!G33)&lt;D$136,0,10-(D$135-LOG('Indicator Data'!G33))/(D$135-D$136)*10)))</f>
        <v>1.5581232259947519</v>
      </c>
      <c r="E31" s="4">
        <f>IF('Indicator Data'!D33="No data","x",IF(('Indicator Data'!D33)^2&gt;E$135,10,IF(('Indicator Data'!D33)^2&lt;E$136,0,10-(E$135-('Indicator Data'!D33)^2)/(E$135-E$136)*10)))</f>
        <v>4</v>
      </c>
      <c r="F31" s="61">
        <f>'Indicator Data'!E33/'Indicator Data'!$BE33</f>
        <v>0.35973640282176461</v>
      </c>
      <c r="G31" s="61">
        <f>'Indicator Data'!F33/'Indicator Data'!$BE33</f>
        <v>9.1455815602025994E-2</v>
      </c>
      <c r="H31" s="61">
        <f t="shared" si="2"/>
        <v>0.2027321553113888</v>
      </c>
      <c r="I31" s="4">
        <f t="shared" si="3"/>
        <v>5.0683038827847202</v>
      </c>
      <c r="J31" s="61">
        <f>'Indicator Data'!G33/'Indicator Data'!$BE33</f>
        <v>6.0025382161599765E-5</v>
      </c>
      <c r="K31" s="61">
        <f>'Indicator Data'!I33/'Indicator Data'!$BE33</f>
        <v>0</v>
      </c>
      <c r="L31" s="4">
        <f t="shared" si="0"/>
        <v>8.5750545945144196E-2</v>
      </c>
      <c r="M31" s="4">
        <f>IF('Indicator Data'!H33=0,0,IF('Indicator Data'!H33&gt;M$135,10,IF('Indicator Data'!H33&lt;M$136,0,10-(M$135-'Indicator Data'!H33)/(M$135-M$136)*10)))</f>
        <v>0</v>
      </c>
      <c r="N31" s="6">
        <f t="shared" si="4"/>
        <v>4</v>
      </c>
      <c r="O31" s="6">
        <f t="shared" si="1"/>
        <v>0.84830759998072758</v>
      </c>
      <c r="P31" s="6">
        <f t="shared" si="5"/>
        <v>5.0683038827847202</v>
      </c>
      <c r="Q31" s="6">
        <f t="shared" si="6"/>
        <v>0</v>
      </c>
      <c r="R31" s="16">
        <f t="shared" si="7"/>
        <v>2.7444933667361058</v>
      </c>
      <c r="S31" s="6">
        <f>IF('Indicator Data'!J33=5,10,IF('Indicator Data'!J33=4,8,IF('Indicator Data'!J33=3,5,IF('Indicator Data'!J33=2,2,IF('Indicator Data'!J33=1,1,0)))))</f>
        <v>0</v>
      </c>
      <c r="T31" s="4">
        <f>IF('Indicator Data'!K33="No data","x",IF('Indicator Data'!K33&gt;1000,10,IF('Indicator Data'!K33&gt;=500,9,IF('Indicator Data'!K33&gt;=240,8,IF('Indicator Data'!K33&gt;=120,7,IF('Indicator Data'!K33&gt;=60,6,IF('Indicator Data'!K33&gt;=20,5,IF('Indicator Data'!K33&gt;=1,4,0))))))))</f>
        <v>0</v>
      </c>
      <c r="U31" s="6" t="str">
        <f t="shared" si="8"/>
        <v>x</v>
      </c>
      <c r="V31" s="4">
        <f>IF('Indicator Data'!L33="No data","x",IF('Indicator Data'!L33&gt;V$135,0,IF('Indicator Data'!L33&lt;V$136,10,(V$135-'Indicator Data'!L33)/(V$135-V$136)*10)))</f>
        <v>5.0927364155650139</v>
      </c>
      <c r="W31" s="6">
        <f t="shared" si="9"/>
        <v>2.5463682077825069</v>
      </c>
      <c r="X31" s="7">
        <f t="shared" si="10"/>
        <v>2.5463682077825069</v>
      </c>
    </row>
    <row r="32" spans="1:24" s="11" customFormat="1" x14ac:dyDescent="0.25">
      <c r="A32" s="11" t="s">
        <v>376</v>
      </c>
      <c r="B32" s="32" t="s">
        <v>8</v>
      </c>
      <c r="C32" s="32" t="s">
        <v>505</v>
      </c>
      <c r="D32" s="4">
        <f>IF('Indicator Data'!G34=0,0,IF(LOG('Indicator Data'!G34)&gt;D$135,10,IF(LOG('Indicator Data'!G34)&lt;D$136,0,10-(D$135-LOG('Indicator Data'!G34))/(D$135-D$136)*10)))</f>
        <v>4.7778940218499413</v>
      </c>
      <c r="E32" s="4">
        <f>IF('Indicator Data'!D34="No data","x",IF(('Indicator Data'!D34)^2&gt;E$135,10,IF(('Indicator Data'!D34)^2&lt;E$136,0,10-(E$135-('Indicator Data'!D34)^2)/(E$135-E$136)*10)))</f>
        <v>5.0625</v>
      </c>
      <c r="F32" s="61">
        <f>'Indicator Data'!E34/'Indicator Data'!$BE34</f>
        <v>0.33386486357696948</v>
      </c>
      <c r="G32" s="61">
        <f>'Indicator Data'!F34/'Indicator Data'!$BE34</f>
        <v>0.22511568181419181</v>
      </c>
      <c r="H32" s="61">
        <f t="shared" si="2"/>
        <v>0.2232113522420327</v>
      </c>
      <c r="I32" s="4">
        <f t="shared" si="3"/>
        <v>5.5802838060508169</v>
      </c>
      <c r="J32" s="61">
        <f>'Indicator Data'!G34/'Indicator Data'!$BE34</f>
        <v>4.0880511031467963E-4</v>
      </c>
      <c r="K32" s="61">
        <f>'Indicator Data'!I34/'Indicator Data'!$BE34</f>
        <v>0</v>
      </c>
      <c r="L32" s="4">
        <f t="shared" si="0"/>
        <v>0.5840073004495423</v>
      </c>
      <c r="M32" s="4">
        <f>IF('Indicator Data'!H34=0,0,IF('Indicator Data'!H34&gt;M$135,10,IF('Indicator Data'!H34&lt;M$136,0,10-(M$135-'Indicator Data'!H34)/(M$135-M$136)*10)))</f>
        <v>6.25</v>
      </c>
      <c r="N32" s="6">
        <f t="shared" si="4"/>
        <v>5.0625</v>
      </c>
      <c r="O32" s="6">
        <f t="shared" si="1"/>
        <v>2.9459146190413565</v>
      </c>
      <c r="P32" s="6">
        <f t="shared" si="5"/>
        <v>5.5802838060508169</v>
      </c>
      <c r="Q32" s="6">
        <f t="shared" si="6"/>
        <v>6.25</v>
      </c>
      <c r="R32" s="16">
        <f t="shared" si="7"/>
        <v>5.0745863367962745</v>
      </c>
      <c r="S32" s="6">
        <f>IF('Indicator Data'!J34=5,10,IF('Indicator Data'!J34=4,8,IF('Indicator Data'!J34=3,5,IF('Indicator Data'!J34=2,2,IF('Indicator Data'!J34=1,1,0)))))</f>
        <v>0</v>
      </c>
      <c r="T32" s="4">
        <f>IF('Indicator Data'!K34="No data","x",IF('Indicator Data'!K34&gt;1000,10,IF('Indicator Data'!K34&gt;=500,9,IF('Indicator Data'!K34&gt;=240,8,IF('Indicator Data'!K34&gt;=120,7,IF('Indicator Data'!K34&gt;=60,6,IF('Indicator Data'!K34&gt;=20,5,IF('Indicator Data'!K34&gt;=1,4,0))))))))</f>
        <v>0</v>
      </c>
      <c r="U32" s="6" t="str">
        <f t="shared" si="8"/>
        <v>x</v>
      </c>
      <c r="V32" s="4">
        <f>IF('Indicator Data'!L34="No data","x",IF('Indicator Data'!L34&gt;V$135,0,IF('Indicator Data'!L34&lt;V$136,10,(V$135-'Indicator Data'!L34)/(V$135-V$136)*10)))</f>
        <v>8.3708488941192627</v>
      </c>
      <c r="W32" s="6">
        <f t="shared" si="9"/>
        <v>4.1854244470596313</v>
      </c>
      <c r="X32" s="7">
        <f t="shared" si="10"/>
        <v>4.1854244470596313</v>
      </c>
    </row>
    <row r="33" spans="1:24" s="11" customFormat="1" x14ac:dyDescent="0.25">
      <c r="A33" s="11" t="s">
        <v>377</v>
      </c>
      <c r="B33" s="32" t="s">
        <v>8</v>
      </c>
      <c r="C33" s="32" t="s">
        <v>506</v>
      </c>
      <c r="D33" s="4">
        <f>IF('Indicator Data'!G35=0,0,IF(LOG('Indicator Data'!G35)&gt;D$135,10,IF(LOG('Indicator Data'!G35)&lt;D$136,0,10-(D$135-LOG('Indicator Data'!G35))/(D$135-D$136)*10)))</f>
        <v>4.2920943082488119</v>
      </c>
      <c r="E33" s="4">
        <f>IF('Indicator Data'!D35="No data","x",IF(('Indicator Data'!D35)^2&gt;E$135,10,IF(('Indicator Data'!D35)^2&lt;E$136,0,10-(E$135-('Indicator Data'!D35)^2)/(E$135-E$136)*10)))</f>
        <v>6.25</v>
      </c>
      <c r="F33" s="61">
        <f>'Indicator Data'!E35/'Indicator Data'!$BE35</f>
        <v>0.40860977297461548</v>
      </c>
      <c r="G33" s="61">
        <f>'Indicator Data'!F35/'Indicator Data'!$BE35</f>
        <v>0.11845631986682675</v>
      </c>
      <c r="H33" s="61">
        <f t="shared" si="2"/>
        <v>0.23391896645401444</v>
      </c>
      <c r="I33" s="4">
        <f t="shared" si="3"/>
        <v>5.8479741613503604</v>
      </c>
      <c r="J33" s="61">
        <f>'Indicator Data'!G35/'Indicator Data'!$BE35</f>
        <v>2.1510188645593013E-4</v>
      </c>
      <c r="K33" s="61">
        <f>'Indicator Data'!I35/'Indicator Data'!$BE35</f>
        <v>0</v>
      </c>
      <c r="L33" s="4">
        <f t="shared" si="0"/>
        <v>0.3072884092227568</v>
      </c>
      <c r="M33" s="4">
        <f>IF('Indicator Data'!H35=0,0,IF('Indicator Data'!H35&gt;M$135,10,IF('Indicator Data'!H35&lt;M$136,0,10-(M$135-'Indicator Data'!H35)/(M$135-M$136)*10)))</f>
        <v>7.291666666666667</v>
      </c>
      <c r="N33" s="6">
        <f t="shared" si="4"/>
        <v>6.25</v>
      </c>
      <c r="O33" s="6">
        <f t="shared" si="1"/>
        <v>2.5279037537579252</v>
      </c>
      <c r="P33" s="6">
        <f t="shared" si="5"/>
        <v>5.8479741613503604</v>
      </c>
      <c r="Q33" s="6">
        <f t="shared" si="6"/>
        <v>7.291666666666667</v>
      </c>
      <c r="R33" s="16">
        <f t="shared" si="7"/>
        <v>5.7295595560698906</v>
      </c>
      <c r="S33" s="6">
        <f>IF('Indicator Data'!J35=5,10,IF('Indicator Data'!J35=4,8,IF('Indicator Data'!J35=3,5,IF('Indicator Data'!J35=2,2,IF('Indicator Data'!J35=1,1,0)))))</f>
        <v>0</v>
      </c>
      <c r="T33" s="4">
        <f>IF('Indicator Data'!K35="No data","x",IF('Indicator Data'!K35&gt;1000,10,IF('Indicator Data'!K35&gt;=500,9,IF('Indicator Data'!K35&gt;=240,8,IF('Indicator Data'!K35&gt;=120,7,IF('Indicator Data'!K35&gt;=60,6,IF('Indicator Data'!K35&gt;=20,5,IF('Indicator Data'!K35&gt;=1,4,0))))))))</f>
        <v>4</v>
      </c>
      <c r="U33" s="6">
        <f t="shared" si="8"/>
        <v>4</v>
      </c>
      <c r="V33" s="4">
        <f>IF('Indicator Data'!L35="No data","x",IF('Indicator Data'!L35&gt;V$135,0,IF('Indicator Data'!L35&lt;V$136,10,(V$135-'Indicator Data'!L35)/(V$135-V$136)*10)))</f>
        <v>8.3708488941192627</v>
      </c>
      <c r="W33" s="6">
        <f t="shared" si="9"/>
        <v>4.1854244470596313</v>
      </c>
      <c r="X33" s="7">
        <f t="shared" si="10"/>
        <v>4.0823801350593572</v>
      </c>
    </row>
    <row r="34" spans="1:24" s="11" customFormat="1" x14ac:dyDescent="0.25">
      <c r="A34" s="11" t="s">
        <v>378</v>
      </c>
      <c r="B34" s="32" t="s">
        <v>8</v>
      </c>
      <c r="C34" s="32" t="s">
        <v>507</v>
      </c>
      <c r="D34" s="4">
        <f>IF('Indicator Data'!G36=0,0,IF(LOG('Indicator Data'!G36)&gt;D$135,10,IF(LOG('Indicator Data'!G36)&lt;D$136,0,10-(D$135-LOG('Indicator Data'!G36))/(D$135-D$136)*10)))</f>
        <v>4.5439134238994514</v>
      </c>
      <c r="E34" s="4">
        <f>IF('Indicator Data'!D36="No data","x",IF(('Indicator Data'!D36)^2&gt;E$135,10,IF(('Indicator Data'!D36)^2&lt;E$136,0,10-(E$135-('Indicator Data'!D36)^2)/(E$135-E$136)*10)))</f>
        <v>2.25</v>
      </c>
      <c r="F34" s="61">
        <f>'Indicator Data'!E36/'Indicator Data'!$BE36</f>
        <v>0.3149646694378247</v>
      </c>
      <c r="G34" s="61">
        <f>'Indicator Data'!F36/'Indicator Data'!$BE36</f>
        <v>0.1666444081161359</v>
      </c>
      <c r="H34" s="61">
        <f t="shared" si="2"/>
        <v>0.19914343674794632</v>
      </c>
      <c r="I34" s="4">
        <f t="shared" si="3"/>
        <v>4.9785859186986583</v>
      </c>
      <c r="J34" s="61">
        <f>'Indicator Data'!G36/'Indicator Data'!$BE36</f>
        <v>2.4856432349076624E-4</v>
      </c>
      <c r="K34" s="61">
        <f>'Indicator Data'!I36/'Indicator Data'!$BE36</f>
        <v>0</v>
      </c>
      <c r="L34" s="4">
        <f t="shared" si="0"/>
        <v>0.35509189070109493</v>
      </c>
      <c r="M34" s="4">
        <f>IF('Indicator Data'!H36=0,0,IF('Indicator Data'!H36&gt;M$135,10,IF('Indicator Data'!H36&lt;M$136,0,10-(M$135-'Indicator Data'!H36)/(M$135-M$136)*10)))</f>
        <v>4.1666666666666661</v>
      </c>
      <c r="N34" s="6">
        <f t="shared" si="4"/>
        <v>2.25</v>
      </c>
      <c r="O34" s="6">
        <f t="shared" si="1"/>
        <v>2.7065347060874285</v>
      </c>
      <c r="P34" s="6">
        <f t="shared" si="5"/>
        <v>4.9785859186986583</v>
      </c>
      <c r="Q34" s="6">
        <f t="shared" si="6"/>
        <v>4.1666666666666661</v>
      </c>
      <c r="R34" s="16">
        <f t="shared" si="7"/>
        <v>3.6066378382413964</v>
      </c>
      <c r="S34" s="6">
        <f>IF('Indicator Data'!J36=5,10,IF('Indicator Data'!J36=4,8,IF('Indicator Data'!J36=3,5,IF('Indicator Data'!J36=2,2,IF('Indicator Data'!J36=1,1,0)))))</f>
        <v>0</v>
      </c>
      <c r="T34" s="4">
        <f>IF('Indicator Data'!K36="No data","x",IF('Indicator Data'!K36&gt;1000,10,IF('Indicator Data'!K36&gt;=500,9,IF('Indicator Data'!K36&gt;=240,8,IF('Indicator Data'!K36&gt;=120,7,IF('Indicator Data'!K36&gt;=60,6,IF('Indicator Data'!K36&gt;=20,5,IF('Indicator Data'!K36&gt;=1,4,0))))))))</f>
        <v>4</v>
      </c>
      <c r="U34" s="6">
        <f t="shared" si="8"/>
        <v>4</v>
      </c>
      <c r="V34" s="4">
        <f>IF('Indicator Data'!L36="No data","x",IF('Indicator Data'!L36&gt;V$135,0,IF('Indicator Data'!L36&lt;V$136,10,(V$135-'Indicator Data'!L36)/(V$135-V$136)*10)))</f>
        <v>8.3708488941192627</v>
      </c>
      <c r="W34" s="6">
        <f t="shared" si="9"/>
        <v>4.1854244470596313</v>
      </c>
      <c r="X34" s="7">
        <f t="shared" si="10"/>
        <v>4.0823801350593572</v>
      </c>
    </row>
    <row r="35" spans="1:24" s="11" customFormat="1" x14ac:dyDescent="0.25">
      <c r="A35" s="11" t="s">
        <v>379</v>
      </c>
      <c r="B35" s="32" t="s">
        <v>8</v>
      </c>
      <c r="C35" s="32" t="s">
        <v>508</v>
      </c>
      <c r="D35" s="4">
        <f>IF('Indicator Data'!G37=0,0,IF(LOG('Indicator Data'!G37)&gt;D$135,10,IF(LOG('Indicator Data'!G37)&lt;D$136,0,10-(D$135-LOG('Indicator Data'!G37))/(D$135-D$136)*10)))</f>
        <v>6.150364543729375</v>
      </c>
      <c r="E35" s="4">
        <f>IF('Indicator Data'!D37="No data","x",IF(('Indicator Data'!D37)^2&gt;E$135,10,IF(('Indicator Data'!D37)^2&lt;E$136,0,10-(E$135-('Indicator Data'!D37)^2)/(E$135-E$136)*10)))</f>
        <v>4</v>
      </c>
      <c r="F35" s="61">
        <f>'Indicator Data'!E37/'Indicator Data'!$BE37</f>
        <v>0.75481931910078437</v>
      </c>
      <c r="G35" s="61">
        <f>'Indicator Data'!F37/'Indicator Data'!$BE37</f>
        <v>4.9466097661213106E-2</v>
      </c>
      <c r="H35" s="61">
        <f t="shared" si="2"/>
        <v>0.38977618396569547</v>
      </c>
      <c r="I35" s="4">
        <f t="shared" si="3"/>
        <v>9.7444045991423867</v>
      </c>
      <c r="J35" s="61">
        <f>'Indicator Data'!G37/'Indicator Data'!$BE37</f>
        <v>1.2337764807562944E-3</v>
      </c>
      <c r="K35" s="61">
        <f>'Indicator Data'!I37/'Indicator Data'!$BE37</f>
        <v>0</v>
      </c>
      <c r="L35" s="4">
        <f t="shared" ref="L35:L66" si="11">IF(J35&gt;L$135,10,IF(J35&lt;L$136,0,10-(L$135-J35)/(L$135-L$136)*10))</f>
        <v>1.7625378296518477</v>
      </c>
      <c r="M35" s="4">
        <f>IF('Indicator Data'!H37=0,0,IF('Indicator Data'!H37&gt;M$135,10,IF('Indicator Data'!H37&lt;M$136,0,10-(M$135-'Indicator Data'!H37)/(M$135-M$136)*10)))</f>
        <v>8.3333333333333339</v>
      </c>
      <c r="N35" s="6">
        <f t="shared" si="4"/>
        <v>4</v>
      </c>
      <c r="O35" s="6">
        <f t="shared" ref="O35:O66" si="12">(10-GEOMEAN(((10-D35)/10*9+1),((10-L35)/10*9+1)))/9*10</f>
        <v>4.3011255886657338</v>
      </c>
      <c r="P35" s="6">
        <f t="shared" si="5"/>
        <v>9.7444045991423867</v>
      </c>
      <c r="Q35" s="6">
        <f t="shared" si="6"/>
        <v>8.3333333333333339</v>
      </c>
      <c r="R35" s="16">
        <f t="shared" si="7"/>
        <v>7.4288540467491702</v>
      </c>
      <c r="S35" s="6">
        <f>IF('Indicator Data'!J37=5,10,IF('Indicator Data'!J37=4,8,IF('Indicator Data'!J37=3,5,IF('Indicator Data'!J37=2,2,IF('Indicator Data'!J37=1,1,0)))))</f>
        <v>0</v>
      </c>
      <c r="T35" s="4">
        <f>IF('Indicator Data'!K37="No data","x",IF('Indicator Data'!K37&gt;1000,10,IF('Indicator Data'!K37&gt;=500,9,IF('Indicator Data'!K37&gt;=240,8,IF('Indicator Data'!K37&gt;=120,7,IF('Indicator Data'!K37&gt;=60,6,IF('Indicator Data'!K37&gt;=20,5,IF('Indicator Data'!K37&gt;=1,4,0))))))))</f>
        <v>5</v>
      </c>
      <c r="U35" s="6">
        <f t="shared" si="8"/>
        <v>5</v>
      </c>
      <c r="V35" s="4">
        <f>IF('Indicator Data'!L37="No data","x",IF('Indicator Data'!L37&gt;V$135,0,IF('Indicator Data'!L37&lt;V$136,10,(V$135-'Indicator Data'!L37)/(V$135-V$136)*10)))</f>
        <v>8.3708488941192627</v>
      </c>
      <c r="W35" s="6">
        <f t="shared" si="9"/>
        <v>4.1854244470596313</v>
      </c>
      <c r="X35" s="7">
        <f t="shared" si="10"/>
        <v>4.4123801350593572</v>
      </c>
    </row>
    <row r="36" spans="1:24" s="11" customFormat="1" x14ac:dyDescent="0.25">
      <c r="A36" s="11" t="s">
        <v>380</v>
      </c>
      <c r="B36" s="32" t="s">
        <v>8</v>
      </c>
      <c r="C36" s="32" t="s">
        <v>509</v>
      </c>
      <c r="D36" s="4">
        <f>IF('Indicator Data'!G38=0,0,IF(LOG('Indicator Data'!G38)&gt;D$135,10,IF(LOG('Indicator Data'!G38)&lt;D$136,0,10-(D$135-LOG('Indicator Data'!G38))/(D$135-D$136)*10)))</f>
        <v>6.0150723624090379</v>
      </c>
      <c r="E36" s="4">
        <f>IF('Indicator Data'!D38="No data","x",IF(('Indicator Data'!D38)^2&gt;E$135,10,IF(('Indicator Data'!D38)^2&lt;E$136,0,10-(E$135-('Indicator Data'!D38)^2)/(E$135-E$136)*10)))</f>
        <v>10</v>
      </c>
      <c r="F36" s="61">
        <f>'Indicator Data'!E38/'Indicator Data'!$BE38</f>
        <v>0.49262526587398447</v>
      </c>
      <c r="G36" s="61">
        <f>'Indicator Data'!F38/'Indicator Data'!$BE38</f>
        <v>0.11512570664406258</v>
      </c>
      <c r="H36" s="61">
        <f t="shared" si="2"/>
        <v>0.27509405959800787</v>
      </c>
      <c r="I36" s="4">
        <f t="shared" si="3"/>
        <v>6.8773514899501969</v>
      </c>
      <c r="J36" s="61">
        <f>'Indicator Data'!G38/'Indicator Data'!$BE38</f>
        <v>1.250853915290621E-3</v>
      </c>
      <c r="K36" s="61">
        <f>'Indicator Data'!I38/'Indicator Data'!$BE38</f>
        <v>0</v>
      </c>
      <c r="L36" s="4">
        <f t="shared" si="11"/>
        <v>1.7869341647008863</v>
      </c>
      <c r="M36" s="4">
        <f>IF('Indicator Data'!H38=0,0,IF('Indicator Data'!H38&gt;M$135,10,IF('Indicator Data'!H38&lt;M$136,0,10-(M$135-'Indicator Data'!H38)/(M$135-M$136)*10)))</f>
        <v>8.3333333333333339</v>
      </c>
      <c r="N36" s="6">
        <f t="shared" si="4"/>
        <v>10</v>
      </c>
      <c r="O36" s="6">
        <f t="shared" si="12"/>
        <v>4.2178994490002566</v>
      </c>
      <c r="P36" s="6">
        <f t="shared" si="5"/>
        <v>6.8773514899501969</v>
      </c>
      <c r="Q36" s="6">
        <f t="shared" si="6"/>
        <v>8.3333333333333339</v>
      </c>
      <c r="R36" s="16">
        <f t="shared" si="7"/>
        <v>8.0304019494654924</v>
      </c>
      <c r="S36" s="6">
        <f>IF('Indicator Data'!J38=5,10,IF('Indicator Data'!J38=4,8,IF('Indicator Data'!J38=3,5,IF('Indicator Data'!J38=2,2,IF('Indicator Data'!J38=1,1,0)))))</f>
        <v>0</v>
      </c>
      <c r="T36" s="4">
        <f>IF('Indicator Data'!K38="No data","x",IF('Indicator Data'!K38&gt;1000,10,IF('Indicator Data'!K38&gt;=500,9,IF('Indicator Data'!K38&gt;=240,8,IF('Indicator Data'!K38&gt;=120,7,IF('Indicator Data'!K38&gt;=60,6,IF('Indicator Data'!K38&gt;=20,5,IF('Indicator Data'!K38&gt;=1,4,0))))))))</f>
        <v>5</v>
      </c>
      <c r="U36" s="6">
        <f t="shared" si="8"/>
        <v>5</v>
      </c>
      <c r="V36" s="4">
        <f>IF('Indicator Data'!L38="No data","x",IF('Indicator Data'!L38&gt;V$135,0,IF('Indicator Data'!L38&lt;V$136,10,(V$135-'Indicator Data'!L38)/(V$135-V$136)*10)))</f>
        <v>8.3708488941192627</v>
      </c>
      <c r="W36" s="6">
        <f t="shared" si="9"/>
        <v>4.1854244470596313</v>
      </c>
      <c r="X36" s="7">
        <f t="shared" si="10"/>
        <v>4.4123801350593572</v>
      </c>
    </row>
    <row r="37" spans="1:24" s="11" customFormat="1" x14ac:dyDescent="0.25">
      <c r="A37" s="11" t="s">
        <v>381</v>
      </c>
      <c r="B37" s="32" t="s">
        <v>8</v>
      </c>
      <c r="C37" s="32" t="s">
        <v>510</v>
      </c>
      <c r="D37" s="4">
        <f>IF('Indicator Data'!G39=0,0,IF(LOG('Indicator Data'!G39)&gt;D$135,10,IF(LOG('Indicator Data'!G39)&lt;D$136,0,10-(D$135-LOG('Indicator Data'!G39))/(D$135-D$136)*10)))</f>
        <v>4.4178896652054513</v>
      </c>
      <c r="E37" s="4">
        <f>IF('Indicator Data'!D39="No data","x",IF(('Indicator Data'!D39)^2&gt;E$135,10,IF(('Indicator Data'!D39)^2&lt;E$136,0,10-(E$135-('Indicator Data'!D39)^2)/(E$135-E$136)*10)))</f>
        <v>10</v>
      </c>
      <c r="F37" s="61">
        <f>'Indicator Data'!E39/'Indicator Data'!$BE39</f>
        <v>0.45682601923849242</v>
      </c>
      <c r="G37" s="61">
        <f>'Indicator Data'!F39/'Indicator Data'!$BE39</f>
        <v>5.4169204481967062E-2</v>
      </c>
      <c r="H37" s="61">
        <f t="shared" si="2"/>
        <v>0.24195531073973797</v>
      </c>
      <c r="I37" s="4">
        <f t="shared" si="3"/>
        <v>6.0488827684934492</v>
      </c>
      <c r="J37" s="61">
        <f>'Indicator Data'!G39/'Indicator Data'!$BE39</f>
        <v>8.6693252597463218E-4</v>
      </c>
      <c r="K37" s="61">
        <f>'Indicator Data'!I39/'Indicator Data'!$BE39</f>
        <v>0</v>
      </c>
      <c r="L37" s="4">
        <f t="shared" si="11"/>
        <v>1.2384750371066175</v>
      </c>
      <c r="M37" s="4">
        <f>IF('Indicator Data'!H39=0,0,IF('Indicator Data'!H39&gt;M$135,10,IF('Indicator Data'!H39&lt;M$136,0,10-(M$135-'Indicator Data'!H39)/(M$135-M$136)*10)))</f>
        <v>0</v>
      </c>
      <c r="N37" s="6">
        <f t="shared" si="4"/>
        <v>10</v>
      </c>
      <c r="O37" s="6">
        <f t="shared" si="12"/>
        <v>2.9821665610388988</v>
      </c>
      <c r="P37" s="6">
        <f t="shared" si="5"/>
        <v>6.0488827684934492</v>
      </c>
      <c r="Q37" s="6">
        <f t="shared" si="6"/>
        <v>0</v>
      </c>
      <c r="R37" s="16">
        <f t="shared" si="7"/>
        <v>6.3635264466924202</v>
      </c>
      <c r="S37" s="6">
        <f>IF('Indicator Data'!J39=5,10,IF('Indicator Data'!J39=4,8,IF('Indicator Data'!J39=3,5,IF('Indicator Data'!J39=2,2,IF('Indicator Data'!J39=1,1,0)))))</f>
        <v>5</v>
      </c>
      <c r="T37" s="4">
        <f>IF('Indicator Data'!K39="No data","x",IF('Indicator Data'!K39&gt;1000,10,IF('Indicator Data'!K39&gt;=500,9,IF('Indicator Data'!K39&gt;=240,8,IF('Indicator Data'!K39&gt;=120,7,IF('Indicator Data'!K39&gt;=60,6,IF('Indicator Data'!K39&gt;=20,5,IF('Indicator Data'!K39&gt;=1,4,0))))))))</f>
        <v>5</v>
      </c>
      <c r="U37" s="6" t="str">
        <f t="shared" si="8"/>
        <v>x</v>
      </c>
      <c r="V37" s="4">
        <f>IF('Indicator Data'!L39="No data","x",IF('Indicator Data'!L39&gt;V$135,0,IF('Indicator Data'!L39&lt;V$136,10,(V$135-'Indicator Data'!L39)/(V$135-V$136)*10)))</f>
        <v>8.3708488941192627</v>
      </c>
      <c r="W37" s="6">
        <f t="shared" si="9"/>
        <v>6.6854244470596313</v>
      </c>
      <c r="X37" s="7">
        <f t="shared" si="10"/>
        <v>6.6854244470596313</v>
      </c>
    </row>
    <row r="38" spans="1:24" s="11" customFormat="1" x14ac:dyDescent="0.25">
      <c r="A38" s="11" t="s">
        <v>382</v>
      </c>
      <c r="B38" s="32" t="s">
        <v>8</v>
      </c>
      <c r="C38" s="32" t="s">
        <v>511</v>
      </c>
      <c r="D38" s="4">
        <f>IF('Indicator Data'!G40=0,0,IF(LOG('Indicator Data'!G40)&gt;D$135,10,IF(LOG('Indicator Data'!G40)&lt;D$136,0,10-(D$135-LOG('Indicator Data'!G40))/(D$135-D$136)*10)))</f>
        <v>5.4263876463030218</v>
      </c>
      <c r="E38" s="4">
        <f>IF('Indicator Data'!D40="No data","x",IF(('Indicator Data'!D40)^2&gt;E$135,10,IF(('Indicator Data'!D40)^2&lt;E$136,0,10-(E$135-('Indicator Data'!D40)^2)/(E$135-E$136)*10)))</f>
        <v>10</v>
      </c>
      <c r="F38" s="61">
        <f>'Indicator Data'!E40/'Indicator Data'!$BE40</f>
        <v>0.27989651560748213</v>
      </c>
      <c r="G38" s="61">
        <f>'Indicator Data'!F40/'Indicator Data'!$BE40</f>
        <v>6.9392812887236685E-2</v>
      </c>
      <c r="H38" s="61">
        <f t="shared" si="2"/>
        <v>0.15729646102555023</v>
      </c>
      <c r="I38" s="4">
        <f t="shared" si="3"/>
        <v>3.9324115256387557</v>
      </c>
      <c r="J38" s="61">
        <f>'Indicator Data'!G40/'Indicator Data'!$BE40</f>
        <v>2.7309405794535904E-3</v>
      </c>
      <c r="K38" s="61">
        <f>'Indicator Data'!I40/'Indicator Data'!$BE40</f>
        <v>0</v>
      </c>
      <c r="L38" s="4">
        <f t="shared" si="11"/>
        <v>3.9013436849336998</v>
      </c>
      <c r="M38" s="4">
        <f>IF('Indicator Data'!H40=0,0,IF('Indicator Data'!H40&gt;M$135,10,IF('Indicator Data'!H40&lt;M$136,0,10-(M$135-'Indicator Data'!H40)/(M$135-M$136)*10)))</f>
        <v>0</v>
      </c>
      <c r="N38" s="6">
        <f t="shared" si="4"/>
        <v>10</v>
      </c>
      <c r="O38" s="6">
        <f t="shared" si="12"/>
        <v>4.7091165732034321</v>
      </c>
      <c r="P38" s="6">
        <f t="shared" si="5"/>
        <v>3.9324115256387557</v>
      </c>
      <c r="Q38" s="6">
        <f t="shared" si="6"/>
        <v>0</v>
      </c>
      <c r="R38" s="16">
        <f t="shared" si="7"/>
        <v>6.2305583177648973</v>
      </c>
      <c r="S38" s="6">
        <f>IF('Indicator Data'!J40=5,10,IF('Indicator Data'!J40=4,8,IF('Indicator Data'!J40=3,5,IF('Indicator Data'!J40=2,2,IF('Indicator Data'!J40=1,1,0)))))</f>
        <v>5</v>
      </c>
      <c r="T38" s="4">
        <f>IF('Indicator Data'!K40="No data","x",IF('Indicator Data'!K40&gt;1000,10,IF('Indicator Data'!K40&gt;=500,9,IF('Indicator Data'!K40&gt;=240,8,IF('Indicator Data'!K40&gt;=120,7,IF('Indicator Data'!K40&gt;=60,6,IF('Indicator Data'!K40&gt;=20,5,IF('Indicator Data'!K40&gt;=1,4,0))))))))</f>
        <v>6</v>
      </c>
      <c r="U38" s="6">
        <f t="shared" si="8"/>
        <v>6</v>
      </c>
      <c r="V38" s="4">
        <f>IF('Indicator Data'!L40="No data","x",IF('Indicator Data'!L40&gt;V$135,0,IF('Indicator Data'!L40&lt;V$136,10,(V$135-'Indicator Data'!L40)/(V$135-V$136)*10)))</f>
        <v>8.3708488941192627</v>
      </c>
      <c r="W38" s="6">
        <f t="shared" si="9"/>
        <v>6.6854244470596313</v>
      </c>
      <c r="X38" s="7">
        <f t="shared" si="10"/>
        <v>6.3923801350593568</v>
      </c>
    </row>
    <row r="39" spans="1:24" s="11" customFormat="1" x14ac:dyDescent="0.25">
      <c r="A39" s="11" t="s">
        <v>383</v>
      </c>
      <c r="B39" s="32" t="s">
        <v>8</v>
      </c>
      <c r="C39" s="32" t="s">
        <v>512</v>
      </c>
      <c r="D39" s="4">
        <f>IF('Indicator Data'!G41=0,0,IF(LOG('Indicator Data'!G41)&gt;D$135,10,IF(LOG('Indicator Data'!G41)&lt;D$136,0,10-(D$135-LOG('Indicator Data'!G41))/(D$135-D$136)*10)))</f>
        <v>0</v>
      </c>
      <c r="E39" s="4">
        <f>IF('Indicator Data'!D41="No data","x",IF(('Indicator Data'!D41)^2&gt;E$135,10,IF(('Indicator Data'!D41)^2&lt;E$136,0,10-(E$135-('Indicator Data'!D41)^2)/(E$135-E$136)*10)))</f>
        <v>10</v>
      </c>
      <c r="F39" s="61">
        <f>'Indicator Data'!E41/'Indicator Data'!$BE41</f>
        <v>5.96406796675475E-3</v>
      </c>
      <c r="G39" s="61">
        <f>'Indicator Data'!F41/'Indicator Data'!$BE41</f>
        <v>0</v>
      </c>
      <c r="H39" s="61">
        <f t="shared" si="2"/>
        <v>2.982033983377375E-3</v>
      </c>
      <c r="I39" s="4">
        <f t="shared" si="3"/>
        <v>7.4550849584433365E-2</v>
      </c>
      <c r="J39" s="61">
        <f>'Indicator Data'!G41/'Indicator Data'!$BE41</f>
        <v>0</v>
      </c>
      <c r="K39" s="61">
        <f>'Indicator Data'!I41/'Indicator Data'!$BE41</f>
        <v>0</v>
      </c>
      <c r="L39" s="4">
        <f t="shared" si="11"/>
        <v>0</v>
      </c>
      <c r="M39" s="4">
        <f>IF('Indicator Data'!H41=0,0,IF('Indicator Data'!H41&gt;M$135,10,IF('Indicator Data'!H41&lt;M$136,0,10-(M$135-'Indicator Data'!H41)/(M$135-M$136)*10)))</f>
        <v>0</v>
      </c>
      <c r="N39" s="6">
        <f t="shared" si="4"/>
        <v>10</v>
      </c>
      <c r="O39" s="6">
        <f t="shared" si="12"/>
        <v>0</v>
      </c>
      <c r="P39" s="6">
        <f t="shared" si="5"/>
        <v>7.4550849584433365E-2</v>
      </c>
      <c r="Q39" s="6">
        <f t="shared" si="6"/>
        <v>0</v>
      </c>
      <c r="R39" s="16">
        <f t="shared" si="7"/>
        <v>4.8733813946670725</v>
      </c>
      <c r="S39" s="6">
        <f>IF('Indicator Data'!J41=5,10,IF('Indicator Data'!J41=4,8,IF('Indicator Data'!J41=3,5,IF('Indicator Data'!J41=2,2,IF('Indicator Data'!J41=1,1,0)))))</f>
        <v>8</v>
      </c>
      <c r="T39" s="4">
        <f>IF('Indicator Data'!K41="No data","x",IF('Indicator Data'!K41&gt;1000,10,IF('Indicator Data'!K41&gt;=500,9,IF('Indicator Data'!K41&gt;=240,8,IF('Indicator Data'!K41&gt;=120,7,IF('Indicator Data'!K41&gt;=60,6,IF('Indicator Data'!K41&gt;=20,5,IF('Indicator Data'!K41&gt;=1,4,0))))))))</f>
        <v>5</v>
      </c>
      <c r="U39" s="6" t="str">
        <f t="shared" si="8"/>
        <v>x</v>
      </c>
      <c r="V39" s="4">
        <f>IF('Indicator Data'!L41="No data","x",IF('Indicator Data'!L41&gt;V$135,0,IF('Indicator Data'!L41&lt;V$136,10,(V$135-'Indicator Data'!L41)/(V$135-V$136)*10)))</f>
        <v>8.3708488941192627</v>
      </c>
      <c r="W39" s="6">
        <f t="shared" si="9"/>
        <v>8.1854244470596313</v>
      </c>
      <c r="X39" s="7">
        <f t="shared" si="10"/>
        <v>8.1854244470596313</v>
      </c>
    </row>
    <row r="40" spans="1:24" s="11" customFormat="1" x14ac:dyDescent="0.25">
      <c r="A40" s="11" t="s">
        <v>384</v>
      </c>
      <c r="B40" s="32" t="s">
        <v>8</v>
      </c>
      <c r="C40" s="32" t="s">
        <v>513</v>
      </c>
      <c r="D40" s="4">
        <f>IF('Indicator Data'!G42=0,0,IF(LOG('Indicator Data'!G42)&gt;D$135,10,IF(LOG('Indicator Data'!G42)&lt;D$136,0,10-(D$135-LOG('Indicator Data'!G42))/(D$135-D$136)*10)))</f>
        <v>6.2336451274879714</v>
      </c>
      <c r="E40" s="4">
        <f>IF('Indicator Data'!D42="No data","x",IF(('Indicator Data'!D42)^2&gt;E$135,10,IF(('Indicator Data'!D42)^2&lt;E$136,0,10-(E$135-('Indicator Data'!D42)^2)/(E$135-E$136)*10)))</f>
        <v>2.7777777777777786</v>
      </c>
      <c r="F40" s="61">
        <f>'Indicator Data'!E42/'Indicator Data'!$BE42</f>
        <v>6.5825915864526838E-2</v>
      </c>
      <c r="G40" s="61">
        <f>'Indicator Data'!F42/'Indicator Data'!$BE42</f>
        <v>0</v>
      </c>
      <c r="H40" s="61">
        <f t="shared" si="2"/>
        <v>3.2912957932263419E-2</v>
      </c>
      <c r="I40" s="4">
        <f t="shared" si="3"/>
        <v>0.8228239483065849</v>
      </c>
      <c r="J40" s="61">
        <f>'Indicator Data'!G42/'Indicator Data'!$BE42</f>
        <v>1.7206465432956651E-3</v>
      </c>
      <c r="K40" s="61">
        <f>'Indicator Data'!I42/'Indicator Data'!$BE42</f>
        <v>0</v>
      </c>
      <c r="L40" s="4">
        <f t="shared" si="11"/>
        <v>2.4580664904223788</v>
      </c>
      <c r="M40" s="4">
        <f>IF('Indicator Data'!H42=0,0,IF('Indicator Data'!H42&gt;M$135,10,IF('Indicator Data'!H42&lt;M$136,0,10-(M$135-'Indicator Data'!H42)/(M$135-M$136)*10)))</f>
        <v>0</v>
      </c>
      <c r="N40" s="6">
        <f t="shared" si="4"/>
        <v>2.7777777777777786</v>
      </c>
      <c r="O40" s="6">
        <f t="shared" si="12"/>
        <v>4.61457889829307</v>
      </c>
      <c r="P40" s="6">
        <f t="shared" si="5"/>
        <v>0.8228239483065849</v>
      </c>
      <c r="Q40" s="6">
        <f t="shared" si="6"/>
        <v>0</v>
      </c>
      <c r="R40" s="16">
        <f t="shared" si="7"/>
        <v>2.2415888189475148</v>
      </c>
      <c r="S40" s="6">
        <f>IF('Indicator Data'!J42=5,10,IF('Indicator Data'!J42=4,8,IF('Indicator Data'!J42=3,5,IF('Indicator Data'!J42=2,2,IF('Indicator Data'!J42=1,1,0)))))</f>
        <v>0</v>
      </c>
      <c r="T40" s="4">
        <f>IF('Indicator Data'!K42="No data","x",IF('Indicator Data'!K42&gt;1000,10,IF('Indicator Data'!K42&gt;=500,9,IF('Indicator Data'!K42&gt;=240,8,IF('Indicator Data'!K42&gt;=120,7,IF('Indicator Data'!K42&gt;=60,6,IF('Indicator Data'!K42&gt;=20,5,IF('Indicator Data'!K42&gt;=1,4,0))))))))</f>
        <v>4</v>
      </c>
      <c r="U40" s="6">
        <f t="shared" si="8"/>
        <v>4</v>
      </c>
      <c r="V40" s="4">
        <f>IF('Indicator Data'!L42="No data","x",IF('Indicator Data'!L42&gt;V$135,0,IF('Indicator Data'!L42&lt;V$136,10,(V$135-'Indicator Data'!L42)/(V$135-V$136)*10)))</f>
        <v>8.3708488941192627</v>
      </c>
      <c r="W40" s="6">
        <f t="shared" si="9"/>
        <v>4.1854244470596313</v>
      </c>
      <c r="X40" s="7">
        <f t="shared" si="10"/>
        <v>4.0823801350593572</v>
      </c>
    </row>
    <row r="41" spans="1:24" s="11" customFormat="1" x14ac:dyDescent="0.25">
      <c r="A41" s="11" t="s">
        <v>385</v>
      </c>
      <c r="B41" s="32" t="s">
        <v>10</v>
      </c>
      <c r="C41" s="32" t="s">
        <v>514</v>
      </c>
      <c r="D41" s="4">
        <f>IF('Indicator Data'!G43=0,0,IF(LOG('Indicator Data'!G43)&gt;D$135,10,IF(LOG('Indicator Data'!G43)&lt;D$136,0,10-(D$135-LOG('Indicator Data'!G43))/(D$135-D$136)*10)))</f>
        <v>0</v>
      </c>
      <c r="E41" s="4">
        <f>IF('Indicator Data'!D43="No data","x",IF(('Indicator Data'!D43)^2&gt;E$135,10,IF(('Indicator Data'!D43)^2&lt;E$136,0,10-(E$135-('Indicator Data'!D43)^2)/(E$135-E$136)*10)))</f>
        <v>9</v>
      </c>
      <c r="F41" s="61">
        <f>'Indicator Data'!E43/'Indicator Data'!$BE43</f>
        <v>0.41797858210965289</v>
      </c>
      <c r="G41" s="61">
        <f>'Indicator Data'!F43/'Indicator Data'!$BE43</f>
        <v>6.3364354909117931E-2</v>
      </c>
      <c r="H41" s="61">
        <f t="shared" si="2"/>
        <v>0.22483037978210593</v>
      </c>
      <c r="I41" s="4">
        <f t="shared" si="3"/>
        <v>5.6207594945526482</v>
      </c>
      <c r="J41" s="61">
        <f>'Indicator Data'!G43/'Indicator Data'!$BE43</f>
        <v>0</v>
      </c>
      <c r="K41" s="61">
        <f>'Indicator Data'!I43/'Indicator Data'!$BE43</f>
        <v>0</v>
      </c>
      <c r="L41" s="4">
        <f t="shared" si="11"/>
        <v>0</v>
      </c>
      <c r="M41" s="4">
        <f>IF('Indicator Data'!H43=0,0,IF('Indicator Data'!H43&gt;M$135,10,IF('Indicator Data'!H43&lt;M$136,0,10-(M$135-'Indicator Data'!H43)/(M$135-M$136)*10)))</f>
        <v>0</v>
      </c>
      <c r="N41" s="6">
        <f t="shared" si="4"/>
        <v>9</v>
      </c>
      <c r="O41" s="6">
        <f t="shared" si="12"/>
        <v>0</v>
      </c>
      <c r="P41" s="6">
        <f t="shared" si="5"/>
        <v>5.6207594945526482</v>
      </c>
      <c r="Q41" s="6">
        <f t="shared" si="6"/>
        <v>0</v>
      </c>
      <c r="R41" s="16">
        <f t="shared" si="7"/>
        <v>4.9606658471967089</v>
      </c>
      <c r="S41" s="6">
        <f>IF('Indicator Data'!J43=5,10,IF('Indicator Data'!J43=4,8,IF('Indicator Data'!J43=3,5,IF('Indicator Data'!J43=2,2,IF('Indicator Data'!J43=1,1,0)))))</f>
        <v>0</v>
      </c>
      <c r="T41" s="4">
        <f>IF('Indicator Data'!K43="No data","x",IF('Indicator Data'!K43&gt;1000,10,IF('Indicator Data'!K43&gt;=500,9,IF('Indicator Data'!K43&gt;=240,8,IF('Indicator Data'!K43&gt;=120,7,IF('Indicator Data'!K43&gt;=60,6,IF('Indicator Data'!K43&gt;=20,5,IF('Indicator Data'!K43&gt;=1,4,0))))))))</f>
        <v>0</v>
      </c>
      <c r="U41" s="6" t="str">
        <f t="shared" si="8"/>
        <v>x</v>
      </c>
      <c r="V41" s="4">
        <f>IF('Indicator Data'!L43="No data","x",IF('Indicator Data'!L43&gt;V$135,0,IF('Indicator Data'!L43&lt;V$136,10,(V$135-'Indicator Data'!L43)/(V$135-V$136)*10)))</f>
        <v>7.0338032245635986</v>
      </c>
      <c r="W41" s="6">
        <f t="shared" si="9"/>
        <v>3.5169016122817993</v>
      </c>
      <c r="X41" s="7">
        <f t="shared" si="10"/>
        <v>3.5169016122817993</v>
      </c>
    </row>
    <row r="42" spans="1:24" s="11" customFormat="1" x14ac:dyDescent="0.25">
      <c r="A42" s="11" t="s">
        <v>386</v>
      </c>
      <c r="B42" s="32" t="s">
        <v>10</v>
      </c>
      <c r="C42" s="32" t="s">
        <v>515</v>
      </c>
      <c r="D42" s="4">
        <f>IF('Indicator Data'!G44=0,0,IF(LOG('Indicator Data'!G44)&gt;D$135,10,IF(LOG('Indicator Data'!G44)&lt;D$136,0,10-(D$135-LOG('Indicator Data'!G44))/(D$135-D$136)*10)))</f>
        <v>0.44022814763920337</v>
      </c>
      <c r="E42" s="4">
        <f>IF('Indicator Data'!D44="No data","x",IF(('Indicator Data'!D44)^2&gt;E$135,10,IF(('Indicator Data'!D44)^2&lt;E$136,0,10-(E$135-('Indicator Data'!D44)^2)/(E$135-E$136)*10)))</f>
        <v>7.5625</v>
      </c>
      <c r="F42" s="61">
        <f>'Indicator Data'!E44/'Indicator Data'!$BE44</f>
        <v>0.43946292020985417</v>
      </c>
      <c r="G42" s="61">
        <f>'Indicator Data'!F44/'Indicator Data'!$BE44</f>
        <v>0.20679407974594452</v>
      </c>
      <c r="H42" s="61">
        <f t="shared" si="2"/>
        <v>0.27142998004141322</v>
      </c>
      <c r="I42" s="4">
        <f t="shared" si="3"/>
        <v>6.7857495010353297</v>
      </c>
      <c r="J42" s="61">
        <f>'Indicator Data'!G44/'Indicator Data'!$BE44</f>
        <v>5.1001499444083653E-5</v>
      </c>
      <c r="K42" s="61">
        <f>'Indicator Data'!I44/'Indicator Data'!$BE44</f>
        <v>0</v>
      </c>
      <c r="L42" s="4">
        <f t="shared" si="11"/>
        <v>7.2859284920118839E-2</v>
      </c>
      <c r="M42" s="4">
        <f>IF('Indicator Data'!H44=0,0,IF('Indicator Data'!H44&gt;M$135,10,IF('Indicator Data'!H44&lt;M$136,0,10-(M$135-'Indicator Data'!H44)/(M$135-M$136)*10)))</f>
        <v>0</v>
      </c>
      <c r="N42" s="6">
        <f t="shared" si="4"/>
        <v>7.5625</v>
      </c>
      <c r="O42" s="6">
        <f t="shared" si="12"/>
        <v>0.25809801065766458</v>
      </c>
      <c r="P42" s="6">
        <f t="shared" si="5"/>
        <v>6.7857495010353297</v>
      </c>
      <c r="Q42" s="6">
        <f t="shared" si="6"/>
        <v>0</v>
      </c>
      <c r="R42" s="16">
        <f t="shared" si="7"/>
        <v>4.5519671677960343</v>
      </c>
      <c r="S42" s="6">
        <f>IF('Indicator Data'!J44=5,10,IF('Indicator Data'!J44=4,8,IF('Indicator Data'!J44=3,5,IF('Indicator Data'!J44=2,2,IF('Indicator Data'!J44=1,1,0)))))</f>
        <v>0</v>
      </c>
      <c r="T42" s="4">
        <f>IF('Indicator Data'!K44="No data","x",IF('Indicator Data'!K44&gt;1000,10,IF('Indicator Data'!K44&gt;=500,9,IF('Indicator Data'!K44&gt;=240,8,IF('Indicator Data'!K44&gt;=120,7,IF('Indicator Data'!K44&gt;=60,6,IF('Indicator Data'!K44&gt;=20,5,IF('Indicator Data'!K44&gt;=1,4,0))))))))</f>
        <v>0</v>
      </c>
      <c r="U42" s="6" t="str">
        <f t="shared" si="8"/>
        <v>x</v>
      </c>
      <c r="V42" s="4">
        <f>IF('Indicator Data'!L44="No data","x",IF('Indicator Data'!L44&gt;V$135,0,IF('Indicator Data'!L44&lt;V$136,10,(V$135-'Indicator Data'!L44)/(V$135-V$136)*10)))</f>
        <v>7.0338032245635986</v>
      </c>
      <c r="W42" s="6">
        <f t="shared" si="9"/>
        <v>3.5169016122817993</v>
      </c>
      <c r="X42" s="7">
        <f t="shared" si="10"/>
        <v>3.5169016122817993</v>
      </c>
    </row>
    <row r="43" spans="1:24" s="11" customFormat="1" x14ac:dyDescent="0.25">
      <c r="A43" s="11" t="s">
        <v>387</v>
      </c>
      <c r="B43" s="32" t="s">
        <v>10</v>
      </c>
      <c r="C43" s="32" t="s">
        <v>516</v>
      </c>
      <c r="D43" s="4">
        <f>IF('Indicator Data'!G45=0,0,IF(LOG('Indicator Data'!G45)&gt;D$135,10,IF(LOG('Indicator Data'!G45)&lt;D$136,0,10-(D$135-LOG('Indicator Data'!G45))/(D$135-D$136)*10)))</f>
        <v>0</v>
      </c>
      <c r="E43" s="4">
        <f>IF('Indicator Data'!D45="No data","x",IF(('Indicator Data'!D45)^2&gt;E$135,10,IF(('Indicator Data'!D45)^2&lt;E$136,0,10-(E$135-('Indicator Data'!D45)^2)/(E$135-E$136)*10)))</f>
        <v>9</v>
      </c>
      <c r="F43" s="61">
        <f>'Indicator Data'!E45/'Indicator Data'!$BE45</f>
        <v>0.52240124947452726</v>
      </c>
      <c r="G43" s="61">
        <f>'Indicator Data'!F45/'Indicator Data'!$BE45</f>
        <v>0.19580112735005231</v>
      </c>
      <c r="H43" s="61">
        <f t="shared" si="2"/>
        <v>0.31015090657477673</v>
      </c>
      <c r="I43" s="4">
        <f t="shared" si="3"/>
        <v>7.7537726643694178</v>
      </c>
      <c r="J43" s="61">
        <f>'Indicator Data'!G45/'Indicator Data'!$BE45</f>
        <v>6.1369082869741051E-6</v>
      </c>
      <c r="K43" s="61">
        <f>'Indicator Data'!I45/'Indicator Data'!$BE45</f>
        <v>0</v>
      </c>
      <c r="L43" s="4">
        <f t="shared" si="11"/>
        <v>8.7670118385343443E-3</v>
      </c>
      <c r="M43" s="4">
        <f>IF('Indicator Data'!H45=0,0,IF('Indicator Data'!H45&gt;M$135,10,IF('Indicator Data'!H45&lt;M$136,0,10-(M$135-'Indicator Data'!H45)/(M$135-M$136)*10)))</f>
        <v>0</v>
      </c>
      <c r="N43" s="6">
        <f t="shared" si="4"/>
        <v>9</v>
      </c>
      <c r="O43" s="6">
        <f t="shared" si="12"/>
        <v>4.3843709411521088E-3</v>
      </c>
      <c r="P43" s="6">
        <f t="shared" si="5"/>
        <v>7.7537726643694178</v>
      </c>
      <c r="Q43" s="6">
        <f t="shared" si="6"/>
        <v>0</v>
      </c>
      <c r="R43" s="16">
        <f t="shared" si="7"/>
        <v>5.6728200423043909</v>
      </c>
      <c r="S43" s="6">
        <f>IF('Indicator Data'!J45=5,10,IF('Indicator Data'!J45=4,8,IF('Indicator Data'!J45=3,5,IF('Indicator Data'!J45=2,2,IF('Indicator Data'!J45=1,1,0)))))</f>
        <v>0</v>
      </c>
      <c r="T43" s="4">
        <f>IF('Indicator Data'!K45="No data","x",IF('Indicator Data'!K45&gt;1000,10,IF('Indicator Data'!K45&gt;=500,9,IF('Indicator Data'!K45&gt;=240,8,IF('Indicator Data'!K45&gt;=120,7,IF('Indicator Data'!K45&gt;=60,6,IF('Indicator Data'!K45&gt;=20,5,IF('Indicator Data'!K45&gt;=1,4,0))))))))</f>
        <v>0</v>
      </c>
      <c r="U43" s="6" t="str">
        <f t="shared" si="8"/>
        <v>x</v>
      </c>
      <c r="V43" s="4">
        <f>IF('Indicator Data'!L45="No data","x",IF('Indicator Data'!L45&gt;V$135,0,IF('Indicator Data'!L45&lt;V$136,10,(V$135-'Indicator Data'!L45)/(V$135-V$136)*10)))</f>
        <v>7.0338032245635986</v>
      </c>
      <c r="W43" s="6">
        <f t="shared" si="9"/>
        <v>3.5169016122817993</v>
      </c>
      <c r="X43" s="7">
        <f t="shared" si="10"/>
        <v>3.5169016122817993</v>
      </c>
    </row>
    <row r="44" spans="1:24" s="11" customFormat="1" x14ac:dyDescent="0.25">
      <c r="A44" s="11" t="s">
        <v>388</v>
      </c>
      <c r="B44" s="32" t="s">
        <v>10</v>
      </c>
      <c r="C44" s="32" t="s">
        <v>517</v>
      </c>
      <c r="D44" s="4">
        <f>IF('Indicator Data'!G46=0,0,IF(LOG('Indicator Data'!G46)&gt;D$135,10,IF(LOG('Indicator Data'!G46)&lt;D$136,0,10-(D$135-LOG('Indicator Data'!G46))/(D$135-D$136)*10)))</f>
        <v>4.1779321067877087</v>
      </c>
      <c r="E44" s="4">
        <f>IF('Indicator Data'!D46="No data","x",IF(('Indicator Data'!D46)^2&gt;E$135,10,IF(('Indicator Data'!D46)^2&lt;E$136,0,10-(E$135-('Indicator Data'!D46)^2)/(E$135-E$136)*10)))</f>
        <v>9</v>
      </c>
      <c r="F44" s="61">
        <f>'Indicator Data'!E46/'Indicator Data'!$BE46</f>
        <v>0.40764236403635423</v>
      </c>
      <c r="G44" s="61">
        <f>'Indicator Data'!F46/'Indicator Data'!$BE46</f>
        <v>0.28323960978455986</v>
      </c>
      <c r="H44" s="61">
        <f t="shared" si="2"/>
        <v>0.27463108446431705</v>
      </c>
      <c r="I44" s="4">
        <f t="shared" si="3"/>
        <v>6.865777111607926</v>
      </c>
      <c r="J44" s="61">
        <f>'Indicator Data'!G46/'Indicator Data'!$BE46</f>
        <v>1.3961782225966534E-3</v>
      </c>
      <c r="K44" s="61">
        <f>'Indicator Data'!I46/'Indicator Data'!$BE46</f>
        <v>0</v>
      </c>
      <c r="L44" s="4">
        <f t="shared" si="11"/>
        <v>1.9945403179952201</v>
      </c>
      <c r="M44" s="4">
        <f>IF('Indicator Data'!H46=0,0,IF('Indicator Data'!H46&gt;M$135,10,IF('Indicator Data'!H46&lt;M$136,0,10-(M$135-'Indicator Data'!H46)/(M$135-M$136)*10)))</f>
        <v>7.291666666666667</v>
      </c>
      <c r="N44" s="6">
        <f t="shared" si="4"/>
        <v>9</v>
      </c>
      <c r="O44" s="6">
        <f t="shared" si="12"/>
        <v>3.1608395928383515</v>
      </c>
      <c r="P44" s="6">
        <f t="shared" si="5"/>
        <v>6.865777111607926</v>
      </c>
      <c r="Q44" s="6">
        <f t="shared" si="6"/>
        <v>7.291666666666667</v>
      </c>
      <c r="R44" s="16">
        <f t="shared" si="7"/>
        <v>7.0494725048576177</v>
      </c>
      <c r="S44" s="6">
        <f>IF('Indicator Data'!J46=5,10,IF('Indicator Data'!J46=4,8,IF('Indicator Data'!J46=3,5,IF('Indicator Data'!J46=2,2,IF('Indicator Data'!J46=1,1,0)))))</f>
        <v>0</v>
      </c>
      <c r="T44" s="4">
        <f>IF('Indicator Data'!K46="No data","x",IF('Indicator Data'!K46&gt;1000,10,IF('Indicator Data'!K46&gt;=500,9,IF('Indicator Data'!K46&gt;=240,8,IF('Indicator Data'!K46&gt;=120,7,IF('Indicator Data'!K46&gt;=60,6,IF('Indicator Data'!K46&gt;=20,5,IF('Indicator Data'!K46&gt;=1,4,0))))))))</f>
        <v>0</v>
      </c>
      <c r="U44" s="6" t="str">
        <f t="shared" si="8"/>
        <v>x</v>
      </c>
      <c r="V44" s="4">
        <f>IF('Indicator Data'!L46="No data","x",IF('Indicator Data'!L46&gt;V$135,0,IF('Indicator Data'!L46&lt;V$136,10,(V$135-'Indicator Data'!L46)/(V$135-V$136)*10)))</f>
        <v>7.0338032245635986</v>
      </c>
      <c r="W44" s="6">
        <f t="shared" si="9"/>
        <v>3.5169016122817993</v>
      </c>
      <c r="X44" s="7">
        <f t="shared" si="10"/>
        <v>3.5169016122817993</v>
      </c>
    </row>
    <row r="45" spans="1:24" s="11" customFormat="1" x14ac:dyDescent="0.25">
      <c r="A45" s="11" t="s">
        <v>389</v>
      </c>
      <c r="B45" s="32" t="s">
        <v>10</v>
      </c>
      <c r="C45" s="32" t="s">
        <v>518</v>
      </c>
      <c r="D45" s="4">
        <f>IF('Indicator Data'!G47=0,0,IF(LOG('Indicator Data'!G47)&gt;D$135,10,IF(LOG('Indicator Data'!G47)&lt;D$136,0,10-(D$135-LOG('Indicator Data'!G47))/(D$135-D$136)*10)))</f>
        <v>3.5205999132796242</v>
      </c>
      <c r="E45" s="4">
        <f>IF('Indicator Data'!D47="No data","x",IF(('Indicator Data'!D47)^2&gt;E$135,10,IF(('Indicator Data'!D47)^2&lt;E$136,0,10-(E$135-('Indicator Data'!D47)^2)/(E$135-E$136)*10)))</f>
        <v>7.5625</v>
      </c>
      <c r="F45" s="61">
        <f>'Indicator Data'!E47/'Indicator Data'!$BE47</f>
        <v>0.3693291532837833</v>
      </c>
      <c r="G45" s="61">
        <f>'Indicator Data'!F47/'Indicator Data'!$BE47</f>
        <v>0.16921194964726829</v>
      </c>
      <c r="H45" s="61">
        <f t="shared" si="2"/>
        <v>0.22696756405370871</v>
      </c>
      <c r="I45" s="4">
        <f t="shared" si="3"/>
        <v>5.6741891013427175</v>
      </c>
      <c r="J45" s="61">
        <f>'Indicator Data'!G47/'Indicator Data'!$BE47</f>
        <v>8.1978499857498306E-4</v>
      </c>
      <c r="K45" s="61">
        <f>'Indicator Data'!I47/'Indicator Data'!$BE47</f>
        <v>0</v>
      </c>
      <c r="L45" s="4">
        <f t="shared" si="11"/>
        <v>1.1711214265356897</v>
      </c>
      <c r="M45" s="4">
        <f>IF('Indicator Data'!H47=0,0,IF('Indicator Data'!H47&gt;M$135,10,IF('Indicator Data'!H47&lt;M$136,0,10-(M$135-'Indicator Data'!H47)/(M$135-M$136)*10)))</f>
        <v>0</v>
      </c>
      <c r="N45" s="6">
        <f t="shared" si="4"/>
        <v>7.5625</v>
      </c>
      <c r="O45" s="6">
        <f t="shared" si="12"/>
        <v>2.4249380177920967</v>
      </c>
      <c r="P45" s="6">
        <f t="shared" si="5"/>
        <v>5.6741891013427175</v>
      </c>
      <c r="Q45" s="6">
        <f t="shared" si="6"/>
        <v>0</v>
      </c>
      <c r="R45" s="16">
        <f t="shared" si="7"/>
        <v>4.5421094703148075</v>
      </c>
      <c r="S45" s="6">
        <f>IF('Indicator Data'!J47=5,10,IF('Indicator Data'!J47=4,8,IF('Indicator Data'!J47=3,5,IF('Indicator Data'!J47=2,2,IF('Indicator Data'!J47=1,1,0)))))</f>
        <v>0</v>
      </c>
      <c r="T45" s="4">
        <f>IF('Indicator Data'!K47="No data","x",IF('Indicator Data'!K47&gt;1000,10,IF('Indicator Data'!K47&gt;=500,9,IF('Indicator Data'!K47&gt;=240,8,IF('Indicator Data'!K47&gt;=120,7,IF('Indicator Data'!K47&gt;=60,6,IF('Indicator Data'!K47&gt;=20,5,IF('Indicator Data'!K47&gt;=1,4,0))))))))</f>
        <v>0</v>
      </c>
      <c r="U45" s="6" t="str">
        <f t="shared" si="8"/>
        <v>x</v>
      </c>
      <c r="V45" s="4">
        <f>IF('Indicator Data'!L47="No data","x",IF('Indicator Data'!L47&gt;V$135,0,IF('Indicator Data'!L47&lt;V$136,10,(V$135-'Indicator Data'!L47)/(V$135-V$136)*10)))</f>
        <v>7.0338032245635986</v>
      </c>
      <c r="W45" s="6">
        <f t="shared" si="9"/>
        <v>3.5169016122817993</v>
      </c>
      <c r="X45" s="7">
        <f t="shared" si="10"/>
        <v>3.5169016122817993</v>
      </c>
    </row>
    <row r="46" spans="1:24" s="11" customFormat="1" x14ac:dyDescent="0.25">
      <c r="A46" s="11" t="s">
        <v>390</v>
      </c>
      <c r="B46" s="32" t="s">
        <v>10</v>
      </c>
      <c r="C46" s="32" t="s">
        <v>519</v>
      </c>
      <c r="D46" s="4">
        <f>IF('Indicator Data'!G48=0,0,IF(LOG('Indicator Data'!G48)&gt;D$135,10,IF(LOG('Indicator Data'!G48)&lt;D$136,0,10-(D$135-LOG('Indicator Data'!G48))/(D$135-D$136)*10)))</f>
        <v>3.6928031367991565</v>
      </c>
      <c r="E46" s="4">
        <f>IF('Indicator Data'!D48="No data","x",IF(('Indicator Data'!D48)^2&gt;E$135,10,IF(('Indicator Data'!D48)^2&lt;E$136,0,10-(E$135-('Indicator Data'!D48)^2)/(E$135-E$136)*10)))</f>
        <v>4</v>
      </c>
      <c r="F46" s="61">
        <f>'Indicator Data'!E48/'Indicator Data'!$BE48</f>
        <v>0.52418311196489387</v>
      </c>
      <c r="G46" s="61">
        <f>'Indicator Data'!F48/'Indicator Data'!$BE48</f>
        <v>3.2151275969395797E-3</v>
      </c>
      <c r="H46" s="61">
        <f t="shared" si="2"/>
        <v>0.26289533788168185</v>
      </c>
      <c r="I46" s="4">
        <f t="shared" si="3"/>
        <v>6.5723834470420455</v>
      </c>
      <c r="J46" s="61">
        <f>'Indicator Data'!G48/'Indicator Data'!$BE48</f>
        <v>1.0998155975848049E-3</v>
      </c>
      <c r="K46" s="61">
        <f>'Indicator Data'!I48/'Indicator Data'!$BE48</f>
        <v>0</v>
      </c>
      <c r="L46" s="4">
        <f t="shared" si="11"/>
        <v>1.5711651394068653</v>
      </c>
      <c r="M46" s="4">
        <f>IF('Indicator Data'!H48=0,0,IF('Indicator Data'!H48&gt;M$135,10,IF('Indicator Data'!H48&lt;M$136,0,10-(M$135-'Indicator Data'!H48)/(M$135-M$136)*10)))</f>
        <v>0</v>
      </c>
      <c r="N46" s="6">
        <f t="shared" si="4"/>
        <v>4</v>
      </c>
      <c r="O46" s="6">
        <f t="shared" si="12"/>
        <v>2.698605106572463</v>
      </c>
      <c r="P46" s="6">
        <f t="shared" si="5"/>
        <v>6.5723834470420455</v>
      </c>
      <c r="Q46" s="6">
        <f t="shared" si="6"/>
        <v>0</v>
      </c>
      <c r="R46" s="16">
        <f t="shared" si="7"/>
        <v>3.6999096883183302</v>
      </c>
      <c r="S46" s="6">
        <f>IF('Indicator Data'!J48=5,10,IF('Indicator Data'!J48=4,8,IF('Indicator Data'!J48=3,5,IF('Indicator Data'!J48=2,2,IF('Indicator Data'!J48=1,1,0)))))</f>
        <v>0</v>
      </c>
      <c r="T46" s="4">
        <f>IF('Indicator Data'!K48="No data","x",IF('Indicator Data'!K48&gt;1000,10,IF('Indicator Data'!K48&gt;=500,9,IF('Indicator Data'!K48&gt;=240,8,IF('Indicator Data'!K48&gt;=120,7,IF('Indicator Data'!K48&gt;=60,6,IF('Indicator Data'!K48&gt;=20,5,IF('Indicator Data'!K48&gt;=1,4,0))))))))</f>
        <v>0</v>
      </c>
      <c r="U46" s="6" t="str">
        <f t="shared" si="8"/>
        <v>x</v>
      </c>
      <c r="V46" s="4">
        <f>IF('Indicator Data'!L48="No data","x",IF('Indicator Data'!L48&gt;V$135,0,IF('Indicator Data'!L48&lt;V$136,10,(V$135-'Indicator Data'!L48)/(V$135-V$136)*10)))</f>
        <v>7.0338032245635986</v>
      </c>
      <c r="W46" s="6">
        <f t="shared" si="9"/>
        <v>3.5169016122817993</v>
      </c>
      <c r="X46" s="7">
        <f t="shared" si="10"/>
        <v>3.5169016122817993</v>
      </c>
    </row>
    <row r="47" spans="1:24" s="11" customFormat="1" x14ac:dyDescent="0.25">
      <c r="A47" s="11" t="s">
        <v>391</v>
      </c>
      <c r="B47" s="32" t="s">
        <v>10</v>
      </c>
      <c r="C47" s="32" t="s">
        <v>520</v>
      </c>
      <c r="D47" s="4">
        <f>IF('Indicator Data'!G49=0,0,IF(LOG('Indicator Data'!G49)&gt;D$135,10,IF(LOG('Indicator Data'!G49)&lt;D$136,0,10-(D$135-LOG('Indicator Data'!G49))/(D$135-D$136)*10)))</f>
        <v>0</v>
      </c>
      <c r="E47" s="4">
        <f>IF('Indicator Data'!D49="No data","x",IF(('Indicator Data'!D49)^2&gt;E$135,10,IF(('Indicator Data'!D49)^2&lt;E$136,0,10-(E$135-('Indicator Data'!D49)^2)/(E$135-E$136)*10)))</f>
        <v>5.0625</v>
      </c>
      <c r="F47" s="61">
        <f>'Indicator Data'!E49/'Indicator Data'!$BE49</f>
        <v>1.5321267834913339E-3</v>
      </c>
      <c r="G47" s="61">
        <f>'Indicator Data'!F49/'Indicator Data'!$BE49</f>
        <v>0</v>
      </c>
      <c r="H47" s="61">
        <f t="shared" si="2"/>
        <v>7.6606339174566693E-4</v>
      </c>
      <c r="I47" s="4">
        <f t="shared" si="3"/>
        <v>1.9151584793641874E-2</v>
      </c>
      <c r="J47" s="61">
        <f>'Indicator Data'!G49/'Indicator Data'!$BE49</f>
        <v>0</v>
      </c>
      <c r="K47" s="61">
        <f>'Indicator Data'!I49/'Indicator Data'!$BE49</f>
        <v>0</v>
      </c>
      <c r="L47" s="4">
        <f t="shared" si="11"/>
        <v>0</v>
      </c>
      <c r="M47" s="4">
        <f>IF('Indicator Data'!H49=0,0,IF('Indicator Data'!H49&gt;M$135,10,IF('Indicator Data'!H49&lt;M$136,0,10-(M$135-'Indicator Data'!H49)/(M$135-M$136)*10)))</f>
        <v>0</v>
      </c>
      <c r="N47" s="6">
        <f t="shared" si="4"/>
        <v>5.0625</v>
      </c>
      <c r="O47" s="6">
        <f t="shared" si="12"/>
        <v>0</v>
      </c>
      <c r="P47" s="6">
        <f t="shared" si="5"/>
        <v>1.9151584793641874E-2</v>
      </c>
      <c r="Q47" s="6">
        <f t="shared" si="6"/>
        <v>0</v>
      </c>
      <c r="R47" s="16">
        <f t="shared" si="7"/>
        <v>1.5711911714597568</v>
      </c>
      <c r="S47" s="6">
        <f>IF('Indicator Data'!J49=5,10,IF('Indicator Data'!J49=4,8,IF('Indicator Data'!J49=3,5,IF('Indicator Data'!J49=2,2,IF('Indicator Data'!J49=1,1,0)))))</f>
        <v>0</v>
      </c>
      <c r="T47" s="4">
        <f>IF('Indicator Data'!K49="No data","x",IF('Indicator Data'!K49&gt;1000,10,IF('Indicator Data'!K49&gt;=500,9,IF('Indicator Data'!K49&gt;=240,8,IF('Indicator Data'!K49&gt;=120,7,IF('Indicator Data'!K49&gt;=60,6,IF('Indicator Data'!K49&gt;=20,5,IF('Indicator Data'!K49&gt;=1,4,0))))))))</f>
        <v>0</v>
      </c>
      <c r="U47" s="6" t="str">
        <f t="shared" si="8"/>
        <v>x</v>
      </c>
      <c r="V47" s="4">
        <f>IF('Indicator Data'!L49="No data","x",IF('Indicator Data'!L49&gt;V$135,0,IF('Indicator Data'!L49&lt;V$136,10,(V$135-'Indicator Data'!L49)/(V$135-V$136)*10)))</f>
        <v>7.0338032245635986</v>
      </c>
      <c r="W47" s="6">
        <f t="shared" si="9"/>
        <v>3.5169016122817993</v>
      </c>
      <c r="X47" s="7">
        <f t="shared" si="10"/>
        <v>3.5169016122817993</v>
      </c>
    </row>
    <row r="48" spans="1:24" s="11" customFormat="1" x14ac:dyDescent="0.25">
      <c r="A48" s="11" t="s">
        <v>392</v>
      </c>
      <c r="B48" s="32" t="s">
        <v>10</v>
      </c>
      <c r="C48" s="32" t="s">
        <v>521</v>
      </c>
      <c r="D48" s="4">
        <f>IF('Indicator Data'!G50=0,0,IF(LOG('Indicator Data'!G50)&gt;D$135,10,IF(LOG('Indicator Data'!G50)&lt;D$136,0,10-(D$135-LOG('Indicator Data'!G50))/(D$135-D$136)*10)))</f>
        <v>0</v>
      </c>
      <c r="E48" s="4">
        <f>IF('Indicator Data'!D50="No data","x",IF(('Indicator Data'!D50)^2&gt;E$135,10,IF(('Indicator Data'!D50)^2&lt;E$136,0,10-(E$135-('Indicator Data'!D50)^2)/(E$135-E$136)*10)))</f>
        <v>3.0625</v>
      </c>
      <c r="F48" s="61">
        <f>'Indicator Data'!E50/'Indicator Data'!$BE50</f>
        <v>0</v>
      </c>
      <c r="G48" s="61">
        <f>'Indicator Data'!F50/'Indicator Data'!$BE50</f>
        <v>0</v>
      </c>
      <c r="H48" s="61">
        <f t="shared" si="2"/>
        <v>0</v>
      </c>
      <c r="I48" s="4">
        <f t="shared" si="3"/>
        <v>0</v>
      </c>
      <c r="J48" s="61">
        <f>'Indicator Data'!G50/'Indicator Data'!$BE50</f>
        <v>0</v>
      </c>
      <c r="K48" s="61">
        <f>'Indicator Data'!I50/'Indicator Data'!$BE50</f>
        <v>0</v>
      </c>
      <c r="L48" s="4">
        <f t="shared" si="11"/>
        <v>0</v>
      </c>
      <c r="M48" s="4">
        <f>IF('Indicator Data'!H50=0,0,IF('Indicator Data'!H50&gt;M$135,10,IF('Indicator Data'!H50&lt;M$136,0,10-(M$135-'Indicator Data'!H50)/(M$135-M$136)*10)))</f>
        <v>0</v>
      </c>
      <c r="N48" s="6">
        <f t="shared" si="4"/>
        <v>3.0625</v>
      </c>
      <c r="O48" s="6">
        <f t="shared" si="12"/>
        <v>0</v>
      </c>
      <c r="P48" s="6">
        <f t="shared" si="5"/>
        <v>0</v>
      </c>
      <c r="Q48" s="6">
        <f t="shared" si="6"/>
        <v>0</v>
      </c>
      <c r="R48" s="16">
        <f t="shared" si="7"/>
        <v>0.86053312965038686</v>
      </c>
      <c r="S48" s="6">
        <f>IF('Indicator Data'!J50=5,10,IF('Indicator Data'!J50=4,8,IF('Indicator Data'!J50=3,5,IF('Indicator Data'!J50=2,2,IF('Indicator Data'!J50=1,1,0)))))</f>
        <v>0</v>
      </c>
      <c r="T48" s="4">
        <f>IF('Indicator Data'!K50="No data","x",IF('Indicator Data'!K50&gt;1000,10,IF('Indicator Data'!K50&gt;=500,9,IF('Indicator Data'!K50&gt;=240,8,IF('Indicator Data'!K50&gt;=120,7,IF('Indicator Data'!K50&gt;=60,6,IF('Indicator Data'!K50&gt;=20,5,IF('Indicator Data'!K50&gt;=1,4,0))))))))</f>
        <v>0</v>
      </c>
      <c r="U48" s="6" t="str">
        <f t="shared" si="8"/>
        <v>x</v>
      </c>
      <c r="V48" s="4">
        <f>IF('Indicator Data'!L50="No data","x",IF('Indicator Data'!L50&gt;V$135,0,IF('Indicator Data'!L50&lt;V$136,10,(V$135-'Indicator Data'!L50)/(V$135-V$136)*10)))</f>
        <v>7.0338032245635986</v>
      </c>
      <c r="W48" s="6">
        <f t="shared" si="9"/>
        <v>3.5169016122817993</v>
      </c>
      <c r="X48" s="7">
        <f t="shared" si="10"/>
        <v>3.5169016122817993</v>
      </c>
    </row>
    <row r="49" spans="1:24" s="11" customFormat="1" x14ac:dyDescent="0.25">
      <c r="A49" s="11" t="s">
        <v>393</v>
      </c>
      <c r="B49" s="32" t="s">
        <v>10</v>
      </c>
      <c r="C49" s="32" t="s">
        <v>522</v>
      </c>
      <c r="D49" s="4">
        <f>IF('Indicator Data'!G51=0,0,IF(LOG('Indicator Data'!G51)&gt;D$135,10,IF(LOG('Indicator Data'!G51)&lt;D$136,0,10-(D$135-LOG('Indicator Data'!G51))/(D$135-D$136)*10)))</f>
        <v>0</v>
      </c>
      <c r="E49" s="4">
        <f>IF('Indicator Data'!D51="No data","x",IF(('Indicator Data'!D51)^2&gt;E$135,10,IF(('Indicator Data'!D51)^2&lt;E$136,0,10-(E$135-('Indicator Data'!D51)^2)/(E$135-E$136)*10)))</f>
        <v>7.5625</v>
      </c>
      <c r="F49" s="61">
        <f>'Indicator Data'!E51/'Indicator Data'!$BE51</f>
        <v>0.19732714112793656</v>
      </c>
      <c r="G49" s="61">
        <f>'Indicator Data'!F51/'Indicator Data'!$BE51</f>
        <v>0</v>
      </c>
      <c r="H49" s="61">
        <f t="shared" si="2"/>
        <v>9.8663570563968281E-2</v>
      </c>
      <c r="I49" s="4">
        <f t="shared" si="3"/>
        <v>2.4665892640992073</v>
      </c>
      <c r="J49" s="61">
        <f>'Indicator Data'!G51/'Indicator Data'!$BE51</f>
        <v>2.4702947061584447E-5</v>
      </c>
      <c r="K49" s="61">
        <f>'Indicator Data'!I51/'Indicator Data'!$BE51</f>
        <v>0</v>
      </c>
      <c r="L49" s="4">
        <f t="shared" si="11"/>
        <v>3.5289924373691051E-2</v>
      </c>
      <c r="M49" s="4">
        <f>IF('Indicator Data'!H51=0,0,IF('Indicator Data'!H51&gt;M$135,10,IF('Indicator Data'!H51&lt;M$136,0,10-(M$135-'Indicator Data'!H51)/(M$135-M$136)*10)))</f>
        <v>0</v>
      </c>
      <c r="N49" s="6">
        <f t="shared" si="4"/>
        <v>7.5625</v>
      </c>
      <c r="O49" s="6">
        <f t="shared" si="12"/>
        <v>1.765899499152981E-2</v>
      </c>
      <c r="P49" s="6">
        <f t="shared" si="5"/>
        <v>2.4665892640992073</v>
      </c>
      <c r="Q49" s="6">
        <f t="shared" si="6"/>
        <v>0</v>
      </c>
      <c r="R49" s="16">
        <f t="shared" si="7"/>
        <v>3.2694892306052687</v>
      </c>
      <c r="S49" s="6">
        <f>IF('Indicator Data'!J51=5,10,IF('Indicator Data'!J51=4,8,IF('Indicator Data'!J51=3,5,IF('Indicator Data'!J51=2,2,IF('Indicator Data'!J51=1,1,0)))))</f>
        <v>0</v>
      </c>
      <c r="T49" s="4">
        <f>IF('Indicator Data'!K51="No data","x",IF('Indicator Data'!K51&gt;1000,10,IF('Indicator Data'!K51&gt;=500,9,IF('Indicator Data'!K51&gt;=240,8,IF('Indicator Data'!K51&gt;=120,7,IF('Indicator Data'!K51&gt;=60,6,IF('Indicator Data'!K51&gt;=20,5,IF('Indicator Data'!K51&gt;=1,4,0))))))))</f>
        <v>0</v>
      </c>
      <c r="U49" s="6" t="str">
        <f t="shared" si="8"/>
        <v>x</v>
      </c>
      <c r="V49" s="4">
        <f>IF('Indicator Data'!L51="No data","x",IF('Indicator Data'!L51&gt;V$135,0,IF('Indicator Data'!L51&lt;V$136,10,(V$135-'Indicator Data'!L51)/(V$135-V$136)*10)))</f>
        <v>7.0338032245635986</v>
      </c>
      <c r="W49" s="6">
        <f t="shared" si="9"/>
        <v>3.5169016122817993</v>
      </c>
      <c r="X49" s="7">
        <f t="shared" si="10"/>
        <v>3.5169016122817993</v>
      </c>
    </row>
    <row r="50" spans="1:24" s="11" customFormat="1" x14ac:dyDescent="0.25">
      <c r="A50" s="11" t="s">
        <v>394</v>
      </c>
      <c r="B50" s="32" t="s">
        <v>10</v>
      </c>
      <c r="C50" s="32" t="s">
        <v>523</v>
      </c>
      <c r="D50" s="4">
        <f>IF('Indicator Data'!G52=0,0,IF(LOG('Indicator Data'!G52)&gt;D$135,10,IF(LOG('Indicator Data'!G52)&lt;D$136,0,10-(D$135-LOG('Indicator Data'!G52))/(D$135-D$136)*10)))</f>
        <v>3.7457763844740013</v>
      </c>
      <c r="E50" s="4">
        <f>IF('Indicator Data'!D52="No data","x",IF(('Indicator Data'!D52)^2&gt;E$135,10,IF(('Indicator Data'!D52)^2&lt;E$136,0,10-(E$135-('Indicator Data'!D52)^2)/(E$135-E$136)*10)))</f>
        <v>10</v>
      </c>
      <c r="F50" s="61">
        <f>'Indicator Data'!E52/'Indicator Data'!$BE52</f>
        <v>0.54160784034692866</v>
      </c>
      <c r="G50" s="61">
        <f>'Indicator Data'!F52/'Indicator Data'!$BE52</f>
        <v>4.54370124593209E-2</v>
      </c>
      <c r="H50" s="61">
        <f t="shared" si="2"/>
        <v>0.28216317328829454</v>
      </c>
      <c r="I50" s="4">
        <f t="shared" si="3"/>
        <v>7.0540793322073636</v>
      </c>
      <c r="J50" s="61">
        <f>'Indicator Data'!G52/'Indicator Data'!$BE52</f>
        <v>1.1796471544289198E-3</v>
      </c>
      <c r="K50" s="61">
        <f>'Indicator Data'!I52/'Indicator Data'!$BE52</f>
        <v>0</v>
      </c>
      <c r="L50" s="4">
        <f t="shared" si="11"/>
        <v>1.6852102206127419</v>
      </c>
      <c r="M50" s="4">
        <f>IF('Indicator Data'!H52=0,0,IF('Indicator Data'!H52&gt;M$135,10,IF('Indicator Data'!H52&lt;M$136,0,10-(M$135-'Indicator Data'!H52)/(M$135-M$136)*10)))</f>
        <v>7.291666666666667</v>
      </c>
      <c r="N50" s="6">
        <f t="shared" si="4"/>
        <v>10</v>
      </c>
      <c r="O50" s="6">
        <f t="shared" si="12"/>
        <v>2.7789496173192814</v>
      </c>
      <c r="P50" s="6">
        <f t="shared" si="5"/>
        <v>7.0540793322073636</v>
      </c>
      <c r="Q50" s="6">
        <f t="shared" si="6"/>
        <v>7.291666666666667</v>
      </c>
      <c r="R50" s="16">
        <f t="shared" si="7"/>
        <v>7.6502757136023884</v>
      </c>
      <c r="S50" s="6">
        <f>IF('Indicator Data'!J52=5,10,IF('Indicator Data'!J52=4,8,IF('Indicator Data'!J52=3,5,IF('Indicator Data'!J52=2,2,IF('Indicator Data'!J52=1,1,0)))))</f>
        <v>0</v>
      </c>
      <c r="T50" s="4">
        <f>IF('Indicator Data'!K52="No data","x",IF('Indicator Data'!K52&gt;1000,10,IF('Indicator Data'!K52&gt;=500,9,IF('Indicator Data'!K52&gt;=240,8,IF('Indicator Data'!K52&gt;=120,7,IF('Indicator Data'!K52&gt;=60,6,IF('Indicator Data'!K52&gt;=20,5,IF('Indicator Data'!K52&gt;=1,4,0))))))))</f>
        <v>0</v>
      </c>
      <c r="U50" s="6" t="str">
        <f t="shared" si="8"/>
        <v>x</v>
      </c>
      <c r="V50" s="4">
        <f>IF('Indicator Data'!L52="No data","x",IF('Indicator Data'!L52&gt;V$135,0,IF('Indicator Data'!L52&lt;V$136,10,(V$135-'Indicator Data'!L52)/(V$135-V$136)*10)))</f>
        <v>7.0338032245635986</v>
      </c>
      <c r="W50" s="6">
        <f t="shared" si="9"/>
        <v>3.5169016122817993</v>
      </c>
      <c r="X50" s="7">
        <f t="shared" si="10"/>
        <v>3.5169016122817993</v>
      </c>
    </row>
    <row r="51" spans="1:24" s="11" customFormat="1" x14ac:dyDescent="0.25">
      <c r="A51" s="11" t="s">
        <v>395</v>
      </c>
      <c r="B51" s="32" t="s">
        <v>10</v>
      </c>
      <c r="C51" s="32" t="s">
        <v>524</v>
      </c>
      <c r="D51" s="4">
        <f>IF('Indicator Data'!G53=0,0,IF(LOG('Indicator Data'!G53)&gt;D$135,10,IF(LOG('Indicator Data'!G53)&lt;D$136,0,10-(D$135-LOG('Indicator Data'!G53))/(D$135-D$136)*10)))</f>
        <v>0</v>
      </c>
      <c r="E51" s="4">
        <f>IF('Indicator Data'!D53="No data","x",IF(('Indicator Data'!D53)^2&gt;E$135,10,IF(('Indicator Data'!D53)^2&lt;E$136,0,10-(E$135-('Indicator Data'!D53)^2)/(E$135-E$136)*10)))</f>
        <v>4</v>
      </c>
      <c r="F51" s="61">
        <f>'Indicator Data'!E53/'Indicator Data'!$BE53</f>
        <v>0</v>
      </c>
      <c r="G51" s="61">
        <f>'Indicator Data'!F53/'Indicator Data'!$BE53</f>
        <v>0</v>
      </c>
      <c r="H51" s="61">
        <f t="shared" si="2"/>
        <v>0</v>
      </c>
      <c r="I51" s="4">
        <f t="shared" si="3"/>
        <v>0</v>
      </c>
      <c r="J51" s="61">
        <f>'Indicator Data'!G53/'Indicator Data'!$BE53</f>
        <v>0</v>
      </c>
      <c r="K51" s="61">
        <f>'Indicator Data'!I53/'Indicator Data'!$BE53</f>
        <v>0</v>
      </c>
      <c r="L51" s="4">
        <f t="shared" si="11"/>
        <v>0</v>
      </c>
      <c r="M51" s="4">
        <f>IF('Indicator Data'!H53=0,0,IF('Indicator Data'!H53&gt;M$135,10,IF('Indicator Data'!H53&lt;M$136,0,10-(M$135-'Indicator Data'!H53)/(M$135-M$136)*10)))</f>
        <v>0</v>
      </c>
      <c r="N51" s="6">
        <f t="shared" si="4"/>
        <v>4</v>
      </c>
      <c r="O51" s="6">
        <f t="shared" si="12"/>
        <v>0</v>
      </c>
      <c r="P51" s="6">
        <f t="shared" si="5"/>
        <v>0</v>
      </c>
      <c r="Q51" s="6">
        <f t="shared" si="6"/>
        <v>0</v>
      </c>
      <c r="R51" s="16">
        <f t="shared" si="7"/>
        <v>1.1730312111120453</v>
      </c>
      <c r="S51" s="6">
        <f>IF('Indicator Data'!J53=5,10,IF('Indicator Data'!J53=4,8,IF('Indicator Data'!J53=3,5,IF('Indicator Data'!J53=2,2,IF('Indicator Data'!J53=1,1,0)))))</f>
        <v>0</v>
      </c>
      <c r="T51" s="4">
        <f>IF('Indicator Data'!K53="No data","x",IF('Indicator Data'!K53&gt;1000,10,IF('Indicator Data'!K53&gt;=500,9,IF('Indicator Data'!K53&gt;=240,8,IF('Indicator Data'!K53&gt;=120,7,IF('Indicator Data'!K53&gt;=60,6,IF('Indicator Data'!K53&gt;=20,5,IF('Indicator Data'!K53&gt;=1,4,0))))))))</f>
        <v>0</v>
      </c>
      <c r="U51" s="6" t="str">
        <f t="shared" si="8"/>
        <v>x</v>
      </c>
      <c r="V51" s="4">
        <f>IF('Indicator Data'!L53="No data","x",IF('Indicator Data'!L53&gt;V$135,0,IF('Indicator Data'!L53&lt;V$136,10,(V$135-'Indicator Data'!L53)/(V$135-V$136)*10)))</f>
        <v>7.0338032245635986</v>
      </c>
      <c r="W51" s="6">
        <f t="shared" si="9"/>
        <v>3.5169016122817993</v>
      </c>
      <c r="X51" s="7">
        <f t="shared" si="10"/>
        <v>3.5169016122817993</v>
      </c>
    </row>
    <row r="52" spans="1:24" s="11" customFormat="1" x14ac:dyDescent="0.25">
      <c r="A52" s="11" t="s">
        <v>396</v>
      </c>
      <c r="B52" s="32" t="s">
        <v>10</v>
      </c>
      <c r="C52" s="32" t="s">
        <v>525</v>
      </c>
      <c r="D52" s="4">
        <f>IF('Indicator Data'!G54=0,0,IF(LOG('Indicator Data'!G54)&gt;D$135,10,IF(LOG('Indicator Data'!G54)&lt;D$136,0,10-(D$135-LOG('Indicator Data'!G54))/(D$135-D$136)*10)))</f>
        <v>0</v>
      </c>
      <c r="E52" s="4">
        <f>IF('Indicator Data'!D54="No data","x",IF(('Indicator Data'!D54)^2&gt;E$135,10,IF(('Indicator Data'!D54)^2&lt;E$136,0,10-(E$135-('Indicator Data'!D54)^2)/(E$135-E$136)*10)))</f>
        <v>4</v>
      </c>
      <c r="F52" s="61">
        <f>'Indicator Data'!E54/'Indicator Data'!$BE54</f>
        <v>0</v>
      </c>
      <c r="G52" s="61">
        <f>'Indicator Data'!F54/'Indicator Data'!$BE54</f>
        <v>0</v>
      </c>
      <c r="H52" s="61">
        <f t="shared" si="2"/>
        <v>0</v>
      </c>
      <c r="I52" s="4">
        <f t="shared" si="3"/>
        <v>0</v>
      </c>
      <c r="J52" s="61">
        <f>'Indicator Data'!G54/'Indicator Data'!$BE54</f>
        <v>0</v>
      </c>
      <c r="K52" s="61">
        <f>'Indicator Data'!I54/'Indicator Data'!$BE54</f>
        <v>0</v>
      </c>
      <c r="L52" s="4">
        <f t="shared" si="11"/>
        <v>0</v>
      </c>
      <c r="M52" s="4">
        <f>IF('Indicator Data'!H54=0,0,IF('Indicator Data'!H54&gt;M$135,10,IF('Indicator Data'!H54&lt;M$136,0,10-(M$135-'Indicator Data'!H54)/(M$135-M$136)*10)))</f>
        <v>0</v>
      </c>
      <c r="N52" s="6">
        <f t="shared" si="4"/>
        <v>4</v>
      </c>
      <c r="O52" s="6">
        <f t="shared" si="12"/>
        <v>0</v>
      </c>
      <c r="P52" s="6">
        <f t="shared" si="5"/>
        <v>0</v>
      </c>
      <c r="Q52" s="6">
        <f t="shared" si="6"/>
        <v>0</v>
      </c>
      <c r="R52" s="16">
        <f t="shared" si="7"/>
        <v>1.1730312111120453</v>
      </c>
      <c r="S52" s="6">
        <f>IF('Indicator Data'!J54=5,10,IF('Indicator Data'!J54=4,8,IF('Indicator Data'!J54=3,5,IF('Indicator Data'!J54=2,2,IF('Indicator Data'!J54=1,1,0)))))</f>
        <v>0</v>
      </c>
      <c r="T52" s="4">
        <f>IF('Indicator Data'!K54="No data","x",IF('Indicator Data'!K54&gt;1000,10,IF('Indicator Data'!K54&gt;=500,9,IF('Indicator Data'!K54&gt;=240,8,IF('Indicator Data'!K54&gt;=120,7,IF('Indicator Data'!K54&gt;=60,6,IF('Indicator Data'!K54&gt;=20,5,IF('Indicator Data'!K54&gt;=1,4,0))))))))</f>
        <v>0</v>
      </c>
      <c r="U52" s="6" t="str">
        <f t="shared" si="8"/>
        <v>x</v>
      </c>
      <c r="V52" s="4">
        <f>IF('Indicator Data'!L54="No data","x",IF('Indicator Data'!L54&gt;V$135,0,IF('Indicator Data'!L54&lt;V$136,10,(V$135-'Indicator Data'!L54)/(V$135-V$136)*10)))</f>
        <v>7.0338032245635986</v>
      </c>
      <c r="W52" s="6">
        <f t="shared" si="9"/>
        <v>3.5169016122817993</v>
      </c>
      <c r="X52" s="7">
        <f t="shared" si="10"/>
        <v>3.5169016122817993</v>
      </c>
    </row>
    <row r="53" spans="1:24" s="11" customFormat="1" x14ac:dyDescent="0.25">
      <c r="A53" s="11" t="s">
        <v>397</v>
      </c>
      <c r="B53" s="32" t="s">
        <v>10</v>
      </c>
      <c r="C53" s="32" t="s">
        <v>526</v>
      </c>
      <c r="D53" s="4">
        <f>IF('Indicator Data'!G55=0,0,IF(LOG('Indicator Data'!G55)&gt;D$135,10,IF(LOG('Indicator Data'!G55)&lt;D$136,0,10-(D$135-LOG('Indicator Data'!G55))/(D$135-D$136)*10)))</f>
        <v>0</v>
      </c>
      <c r="E53" s="4">
        <f>IF('Indicator Data'!D55="No data","x",IF(('Indicator Data'!D55)^2&gt;E$135,10,IF(('Indicator Data'!D55)^2&lt;E$136,0,10-(E$135-('Indicator Data'!D55)^2)/(E$135-E$136)*10)))</f>
        <v>5.0625</v>
      </c>
      <c r="F53" s="61">
        <f>'Indicator Data'!E55/'Indicator Data'!$BE55</f>
        <v>0</v>
      </c>
      <c r="G53" s="61">
        <f>'Indicator Data'!F55/'Indicator Data'!$BE55</f>
        <v>0</v>
      </c>
      <c r="H53" s="61">
        <f t="shared" si="2"/>
        <v>0</v>
      </c>
      <c r="I53" s="4">
        <f t="shared" si="3"/>
        <v>0</v>
      </c>
      <c r="J53" s="61">
        <f>'Indicator Data'!G55/'Indicator Data'!$BE55</f>
        <v>0</v>
      </c>
      <c r="K53" s="61">
        <f>'Indicator Data'!I55/'Indicator Data'!$BE55</f>
        <v>0</v>
      </c>
      <c r="L53" s="4">
        <f t="shared" si="11"/>
        <v>0</v>
      </c>
      <c r="M53" s="4">
        <f>IF('Indicator Data'!H55=0,0,IF('Indicator Data'!H55&gt;M$135,10,IF('Indicator Data'!H55&lt;M$136,0,10-(M$135-'Indicator Data'!H55)/(M$135-M$136)*10)))</f>
        <v>0</v>
      </c>
      <c r="N53" s="6">
        <f t="shared" si="4"/>
        <v>5.0625</v>
      </c>
      <c r="O53" s="6">
        <f t="shared" si="12"/>
        <v>0</v>
      </c>
      <c r="P53" s="6">
        <f t="shared" si="5"/>
        <v>0</v>
      </c>
      <c r="Q53" s="6">
        <f t="shared" si="6"/>
        <v>0</v>
      </c>
      <c r="R53" s="16">
        <f t="shared" si="7"/>
        <v>1.5670758840236154</v>
      </c>
      <c r="S53" s="6">
        <f>IF('Indicator Data'!J55=5,10,IF('Indicator Data'!J55=4,8,IF('Indicator Data'!J55=3,5,IF('Indicator Data'!J55=2,2,IF('Indicator Data'!J55=1,1,0)))))</f>
        <v>0</v>
      </c>
      <c r="T53" s="4">
        <f>IF('Indicator Data'!K55="No data","x",IF('Indicator Data'!K55&gt;1000,10,IF('Indicator Data'!K55&gt;=500,9,IF('Indicator Data'!K55&gt;=240,8,IF('Indicator Data'!K55&gt;=120,7,IF('Indicator Data'!K55&gt;=60,6,IF('Indicator Data'!K55&gt;=20,5,IF('Indicator Data'!K55&gt;=1,4,0))))))))</f>
        <v>0</v>
      </c>
      <c r="U53" s="6" t="str">
        <f t="shared" si="8"/>
        <v>x</v>
      </c>
      <c r="V53" s="4">
        <f>IF('Indicator Data'!L55="No data","x",IF('Indicator Data'!L55&gt;V$135,0,IF('Indicator Data'!L55&lt;V$136,10,(V$135-'Indicator Data'!L55)/(V$135-V$136)*10)))</f>
        <v>7.0338032245635986</v>
      </c>
      <c r="W53" s="6">
        <f t="shared" si="9"/>
        <v>3.5169016122817993</v>
      </c>
      <c r="X53" s="7">
        <f t="shared" si="10"/>
        <v>3.5169016122817993</v>
      </c>
    </row>
    <row r="54" spans="1:24" s="11" customFormat="1" x14ac:dyDescent="0.25">
      <c r="A54" s="11" t="s">
        <v>398</v>
      </c>
      <c r="B54" s="32" t="s">
        <v>12</v>
      </c>
      <c r="C54" s="32" t="s">
        <v>527</v>
      </c>
      <c r="D54" s="4">
        <f>IF('Indicator Data'!G56=0,0,IF(LOG('Indicator Data'!G56)&gt;D$135,10,IF(LOG('Indicator Data'!G56)&lt;D$136,0,10-(D$135-LOG('Indicator Data'!G56))/(D$135-D$136)*10)))</f>
        <v>0.1034817128955634</v>
      </c>
      <c r="E54" s="4">
        <f>IF('Indicator Data'!D56="No data","x",IF(('Indicator Data'!D56)^2&gt;E$135,10,IF(('Indicator Data'!D56)^2&lt;E$136,0,10-(E$135-('Indicator Data'!D56)^2)/(E$135-E$136)*10)))</f>
        <v>7.5625</v>
      </c>
      <c r="F54" s="61">
        <f>'Indicator Data'!E56/'Indicator Data'!$BE56</f>
        <v>2.4752881342028629E-2</v>
      </c>
      <c r="G54" s="61">
        <f>'Indicator Data'!F56/'Indicator Data'!$BE56</f>
        <v>1.7759730938025511E-3</v>
      </c>
      <c r="H54" s="61">
        <f t="shared" si="2"/>
        <v>1.2820433944464952E-2</v>
      </c>
      <c r="I54" s="4">
        <f t="shared" si="3"/>
        <v>0.32051084861162416</v>
      </c>
      <c r="J54" s="61">
        <f>'Indicator Data'!G56/'Indicator Data'!$BE56</f>
        <v>2.2558549690332636E-5</v>
      </c>
      <c r="K54" s="61">
        <f>'Indicator Data'!I56/'Indicator Data'!$BE56</f>
        <v>0</v>
      </c>
      <c r="L54" s="4">
        <f t="shared" si="11"/>
        <v>3.2226499557618027E-2</v>
      </c>
      <c r="M54" s="4">
        <f>IF('Indicator Data'!H56=0,0,IF('Indicator Data'!H56&gt;M$135,10,IF('Indicator Data'!H56&lt;M$136,0,10-(M$135-'Indicator Data'!H56)/(M$135-M$136)*10)))</f>
        <v>0</v>
      </c>
      <c r="N54" s="6">
        <f t="shared" si="4"/>
        <v>7.5625</v>
      </c>
      <c r="O54" s="6">
        <f t="shared" si="12"/>
        <v>6.7911577027971584E-2</v>
      </c>
      <c r="P54" s="6">
        <f t="shared" si="5"/>
        <v>0.32051084861162416</v>
      </c>
      <c r="Q54" s="6">
        <f t="shared" si="6"/>
        <v>0</v>
      </c>
      <c r="R54" s="16">
        <f t="shared" si="7"/>
        <v>2.8318971635084456</v>
      </c>
      <c r="S54" s="6">
        <f>IF('Indicator Data'!J56=5,10,IF('Indicator Data'!J56=4,8,IF('Indicator Data'!J56=3,5,IF('Indicator Data'!J56=2,2,IF('Indicator Data'!J56=1,1,0)))))</f>
        <v>0</v>
      </c>
      <c r="T54" s="4">
        <f>IF('Indicator Data'!K56="No data","x",IF('Indicator Data'!K56&gt;1000,10,IF('Indicator Data'!K56&gt;=500,9,IF('Indicator Data'!K56&gt;=240,8,IF('Indicator Data'!K56&gt;=120,7,IF('Indicator Data'!K56&gt;=60,6,IF('Indicator Data'!K56&gt;=20,5,IF('Indicator Data'!K56&gt;=1,4,0))))))))</f>
        <v>4</v>
      </c>
      <c r="U54" s="6">
        <f t="shared" si="8"/>
        <v>4</v>
      </c>
      <c r="V54" s="4">
        <f>IF('Indicator Data'!L56="No data","x",IF('Indicator Data'!L56&gt;V$135,0,IF('Indicator Data'!L56&lt;V$136,10,(V$135-'Indicator Data'!L56)/(V$135-V$136)*10)))</f>
        <v>7.5927414894104004</v>
      </c>
      <c r="W54" s="6">
        <f t="shared" si="9"/>
        <v>3.7963707447052002</v>
      </c>
      <c r="X54" s="7">
        <f t="shared" si="10"/>
        <v>3.8256046915054327</v>
      </c>
    </row>
    <row r="55" spans="1:24" s="11" customFormat="1" x14ac:dyDescent="0.25">
      <c r="A55" s="11" t="s">
        <v>399</v>
      </c>
      <c r="B55" s="32" t="s">
        <v>12</v>
      </c>
      <c r="C55" s="32" t="s">
        <v>528</v>
      </c>
      <c r="D55" s="4">
        <f>IF('Indicator Data'!G57=0,0,IF(LOG('Indicator Data'!G57)&gt;D$135,10,IF(LOG('Indicator Data'!G57)&lt;D$136,0,10-(D$135-LOG('Indicator Data'!G57))/(D$135-D$136)*10)))</f>
        <v>4.5222146683995303</v>
      </c>
      <c r="E55" s="4">
        <f>IF('Indicator Data'!D57="No data","x",IF(('Indicator Data'!D57)^2&gt;E$135,10,IF(('Indicator Data'!D57)^2&lt;E$136,0,10-(E$135-('Indicator Data'!D57)^2)/(E$135-E$136)*10)))</f>
        <v>7.5625</v>
      </c>
      <c r="F55" s="61">
        <f>'Indicator Data'!E57/'Indicator Data'!$BE57</f>
        <v>0.37615880879928465</v>
      </c>
      <c r="G55" s="61">
        <f>'Indicator Data'!F57/'Indicator Data'!$BE57</f>
        <v>6.8505492395856668E-2</v>
      </c>
      <c r="H55" s="61">
        <f t="shared" si="2"/>
        <v>0.2052057774986065</v>
      </c>
      <c r="I55" s="4">
        <f t="shared" si="3"/>
        <v>5.1301444374651624</v>
      </c>
      <c r="J55" s="61">
        <f>'Indicator Data'!G57/'Indicator Data'!$BE57</f>
        <v>1.0845018953523032E-3</v>
      </c>
      <c r="K55" s="61">
        <f>'Indicator Data'!I57/'Indicator Data'!$BE57</f>
        <v>0</v>
      </c>
      <c r="L55" s="4">
        <f t="shared" si="11"/>
        <v>1.5492884219318626</v>
      </c>
      <c r="M55" s="4">
        <f>IF('Indicator Data'!H57=0,0,IF('Indicator Data'!H57&gt;M$135,10,IF('Indicator Data'!H57&lt;M$136,0,10-(M$135-'Indicator Data'!H57)/(M$135-M$136)*10)))</f>
        <v>0</v>
      </c>
      <c r="N55" s="6">
        <f t="shared" si="4"/>
        <v>7.5625</v>
      </c>
      <c r="O55" s="6">
        <f t="shared" si="12"/>
        <v>3.1737400411300665</v>
      </c>
      <c r="P55" s="6">
        <f t="shared" si="5"/>
        <v>5.1301444374651624</v>
      </c>
      <c r="Q55" s="6">
        <f t="shared" si="6"/>
        <v>0</v>
      </c>
      <c r="R55" s="16">
        <f t="shared" si="7"/>
        <v>4.5335333473437149</v>
      </c>
      <c r="S55" s="6">
        <f>IF('Indicator Data'!J57=5,10,IF('Indicator Data'!J57=4,8,IF('Indicator Data'!J57=3,5,IF('Indicator Data'!J57=2,2,IF('Indicator Data'!J57=1,1,0)))))</f>
        <v>5</v>
      </c>
      <c r="T55" s="4">
        <f>IF('Indicator Data'!K57="No data","x",IF('Indicator Data'!K57&gt;1000,10,IF('Indicator Data'!K57&gt;=500,9,IF('Indicator Data'!K57&gt;=240,8,IF('Indicator Data'!K57&gt;=120,7,IF('Indicator Data'!K57&gt;=60,6,IF('Indicator Data'!K57&gt;=20,5,IF('Indicator Data'!K57&gt;=1,4,0))))))))</f>
        <v>9</v>
      </c>
      <c r="U55" s="6">
        <f t="shared" si="8"/>
        <v>9</v>
      </c>
      <c r="V55" s="4">
        <f>IF('Indicator Data'!L57="No data","x",IF('Indicator Data'!L57&gt;V$135,0,IF('Indicator Data'!L57&lt;V$136,10,(V$135-'Indicator Data'!L57)/(V$135-V$136)*10)))</f>
        <v>7.5927414894104004</v>
      </c>
      <c r="W55" s="6">
        <f t="shared" si="9"/>
        <v>6.2963707447052002</v>
      </c>
      <c r="X55" s="7">
        <f t="shared" si="10"/>
        <v>7.1256046915054334</v>
      </c>
    </row>
    <row r="56" spans="1:24" s="11" customFormat="1" x14ac:dyDescent="0.25">
      <c r="A56" s="11" t="s">
        <v>400</v>
      </c>
      <c r="B56" s="32" t="s">
        <v>12</v>
      </c>
      <c r="C56" s="32" t="s">
        <v>529</v>
      </c>
      <c r="D56" s="4">
        <f>IF('Indicator Data'!G58=0,0,IF(LOG('Indicator Data'!G58)&gt;D$135,10,IF(LOG('Indicator Data'!G58)&lt;D$136,0,10-(D$135-LOG('Indicator Data'!G58))/(D$135-D$136)*10)))</f>
        <v>5.4980161979041444</v>
      </c>
      <c r="E56" s="4">
        <f>IF('Indicator Data'!D58="No data","x",IF(('Indicator Data'!D58)^2&gt;E$135,10,IF(('Indicator Data'!D58)^2&lt;E$136,0,10-(E$135-('Indicator Data'!D58)^2)/(E$135-E$136)*10)))</f>
        <v>5.0625</v>
      </c>
      <c r="F56" s="61">
        <f>'Indicator Data'!E58/'Indicator Data'!$BE58</f>
        <v>0.52292300240514733</v>
      </c>
      <c r="G56" s="61">
        <f>'Indicator Data'!F58/'Indicator Data'!$BE58</f>
        <v>0.27842684421211428</v>
      </c>
      <c r="H56" s="61">
        <f t="shared" si="2"/>
        <v>0.33106821225560223</v>
      </c>
      <c r="I56" s="4">
        <f t="shared" si="3"/>
        <v>8.2767053063900562</v>
      </c>
      <c r="J56" s="61">
        <f>'Indicator Data'!G58/'Indicator Data'!$BE58</f>
        <v>7.7636055715402509E-4</v>
      </c>
      <c r="K56" s="61">
        <f>'Indicator Data'!I58/'Indicator Data'!$BE58</f>
        <v>0</v>
      </c>
      <c r="L56" s="4">
        <f t="shared" si="11"/>
        <v>1.1090865102200365</v>
      </c>
      <c r="M56" s="4">
        <f>IF('Indicator Data'!H58=0,0,IF('Indicator Data'!H58&gt;M$135,10,IF('Indicator Data'!H58&lt;M$136,0,10-(M$135-'Indicator Data'!H58)/(M$135-M$136)*10)))</f>
        <v>5.2083333333333339</v>
      </c>
      <c r="N56" s="6">
        <f t="shared" si="4"/>
        <v>5.0625</v>
      </c>
      <c r="O56" s="6">
        <f t="shared" si="12"/>
        <v>3.6182936564394286</v>
      </c>
      <c r="P56" s="6">
        <f t="shared" si="5"/>
        <v>8.2767053063900562</v>
      </c>
      <c r="Q56" s="6">
        <f t="shared" si="6"/>
        <v>5.2083333333333339</v>
      </c>
      <c r="R56" s="16">
        <f t="shared" si="7"/>
        <v>5.8635824494164943</v>
      </c>
      <c r="S56" s="6">
        <f>IF('Indicator Data'!J58=5,10,IF('Indicator Data'!J58=4,8,IF('Indicator Data'!J58=3,5,IF('Indicator Data'!J58=2,2,IF('Indicator Data'!J58=1,1,0)))))</f>
        <v>0</v>
      </c>
      <c r="T56" s="4">
        <f>IF('Indicator Data'!K58="No data","x",IF('Indicator Data'!K58&gt;1000,10,IF('Indicator Data'!K58&gt;=500,9,IF('Indicator Data'!K58&gt;=240,8,IF('Indicator Data'!K58&gt;=120,7,IF('Indicator Data'!K58&gt;=60,6,IF('Indicator Data'!K58&gt;=20,5,IF('Indicator Data'!K58&gt;=1,4,0))))))))</f>
        <v>4</v>
      </c>
      <c r="U56" s="6">
        <f t="shared" si="8"/>
        <v>4</v>
      </c>
      <c r="V56" s="4">
        <f>IF('Indicator Data'!L58="No data","x",IF('Indicator Data'!L58&gt;V$135,0,IF('Indicator Data'!L58&lt;V$136,10,(V$135-'Indicator Data'!L58)/(V$135-V$136)*10)))</f>
        <v>7.5927414894104004</v>
      </c>
      <c r="W56" s="6">
        <f t="shared" si="9"/>
        <v>3.7963707447052002</v>
      </c>
      <c r="X56" s="7">
        <f t="shared" si="10"/>
        <v>3.8256046915054327</v>
      </c>
    </row>
    <row r="57" spans="1:24" s="11" customFormat="1" x14ac:dyDescent="0.25">
      <c r="A57" s="11" t="s">
        <v>401</v>
      </c>
      <c r="B57" s="32" t="s">
        <v>12</v>
      </c>
      <c r="C57" s="32" t="s">
        <v>530</v>
      </c>
      <c r="D57" s="4">
        <f>IF('Indicator Data'!G59=0,0,IF(LOG('Indicator Data'!G59)&gt;D$135,10,IF(LOG('Indicator Data'!G59)&lt;D$136,0,10-(D$135-LOG('Indicator Data'!G59))/(D$135-D$136)*10)))</f>
        <v>7.5162720694382257</v>
      </c>
      <c r="E57" s="4">
        <f>IF('Indicator Data'!D59="No data","x",IF(('Indicator Data'!D59)^2&gt;E$135,10,IF(('Indicator Data'!D59)^2&lt;E$136,0,10-(E$135-('Indicator Data'!D59)^2)/(E$135-E$136)*10)))</f>
        <v>7.5625</v>
      </c>
      <c r="F57" s="61">
        <f>'Indicator Data'!E59/'Indicator Data'!$BE59</f>
        <v>0.36770500756298913</v>
      </c>
      <c r="G57" s="61">
        <f>'Indicator Data'!F59/'Indicator Data'!$BE59</f>
        <v>0.17952502194236844</v>
      </c>
      <c r="H57" s="61">
        <f t="shared" si="2"/>
        <v>0.22873375926708667</v>
      </c>
      <c r="I57" s="4">
        <f t="shared" si="3"/>
        <v>5.7183439816771662</v>
      </c>
      <c r="J57" s="61">
        <f>'Indicator Data'!G59/'Indicator Data'!$BE59</f>
        <v>2.9837505959564902E-3</v>
      </c>
      <c r="K57" s="61">
        <f>'Indicator Data'!I59/'Indicator Data'!$BE59</f>
        <v>0</v>
      </c>
      <c r="L57" s="4">
        <f t="shared" si="11"/>
        <v>4.262500851366414</v>
      </c>
      <c r="M57" s="4">
        <f>IF('Indicator Data'!H59=0,0,IF('Indicator Data'!H59&gt;M$135,10,IF('Indicator Data'!H59&lt;M$136,0,10-(M$135-'Indicator Data'!H59)/(M$135-M$136)*10)))</f>
        <v>5.2083333333333339</v>
      </c>
      <c r="N57" s="6">
        <f t="shared" si="4"/>
        <v>7.5625</v>
      </c>
      <c r="O57" s="6">
        <f t="shared" si="12"/>
        <v>6.1492917328052341</v>
      </c>
      <c r="P57" s="6">
        <f t="shared" si="5"/>
        <v>5.7183439816771662</v>
      </c>
      <c r="Q57" s="6">
        <f t="shared" si="6"/>
        <v>5.2083333333333339</v>
      </c>
      <c r="R57" s="16">
        <f t="shared" si="7"/>
        <v>6.2454499164855086</v>
      </c>
      <c r="S57" s="6">
        <f>IF('Indicator Data'!J59=5,10,IF('Indicator Data'!J59=4,8,IF('Indicator Data'!J59=3,5,IF('Indicator Data'!J59=2,2,IF('Indicator Data'!J59=1,1,0)))))</f>
        <v>0</v>
      </c>
      <c r="T57" s="4">
        <f>IF('Indicator Data'!K59="No data","x",IF('Indicator Data'!K59&gt;1000,10,IF('Indicator Data'!K59&gt;=500,9,IF('Indicator Data'!K59&gt;=240,8,IF('Indicator Data'!K59&gt;=120,7,IF('Indicator Data'!K59&gt;=60,6,IF('Indicator Data'!K59&gt;=20,5,IF('Indicator Data'!K59&gt;=1,4,0))))))))</f>
        <v>0</v>
      </c>
      <c r="U57" s="6" t="str">
        <f t="shared" si="8"/>
        <v>x</v>
      </c>
      <c r="V57" s="4">
        <f>IF('Indicator Data'!L59="No data","x",IF('Indicator Data'!L59&gt;V$135,0,IF('Indicator Data'!L59&lt;V$136,10,(V$135-'Indicator Data'!L59)/(V$135-V$136)*10)))</f>
        <v>7.5927414894104004</v>
      </c>
      <c r="W57" s="6">
        <f t="shared" si="9"/>
        <v>3.7963707447052002</v>
      </c>
      <c r="X57" s="7">
        <f t="shared" si="10"/>
        <v>3.7963707447052002</v>
      </c>
    </row>
    <row r="58" spans="1:24" s="11" customFormat="1" x14ac:dyDescent="0.25">
      <c r="A58" s="11" t="s">
        <v>402</v>
      </c>
      <c r="B58" s="32" t="s">
        <v>12</v>
      </c>
      <c r="C58" s="32" t="s">
        <v>531</v>
      </c>
      <c r="D58" s="4">
        <f>IF('Indicator Data'!G60=0,0,IF(LOG('Indicator Data'!G60)&gt;D$135,10,IF(LOG('Indicator Data'!G60)&lt;D$136,0,10-(D$135-LOG('Indicator Data'!G60))/(D$135-D$136)*10)))</f>
        <v>6.0812206394262658</v>
      </c>
      <c r="E58" s="4">
        <f>IF('Indicator Data'!D60="No data","x",IF(('Indicator Data'!D60)^2&gt;E$135,10,IF(('Indicator Data'!D60)^2&lt;E$136,0,10-(E$135-('Indicator Data'!D60)^2)/(E$135-E$136)*10)))</f>
        <v>10</v>
      </c>
      <c r="F58" s="61">
        <f>'Indicator Data'!E60/'Indicator Data'!$BE60</f>
        <v>0.21770989660088361</v>
      </c>
      <c r="G58" s="61">
        <f>'Indicator Data'!F60/'Indicator Data'!$BE60</f>
        <v>0.1185479957877216</v>
      </c>
      <c r="H58" s="61">
        <f t="shared" si="2"/>
        <v>0.13849194724737221</v>
      </c>
      <c r="I58" s="4">
        <f t="shared" si="3"/>
        <v>3.4622986811843059</v>
      </c>
      <c r="J58" s="61">
        <f>'Indicator Data'!G60/'Indicator Data'!$BE60</f>
        <v>8.133122418965468E-4</v>
      </c>
      <c r="K58" s="61">
        <f>'Indicator Data'!I60/'Indicator Data'!$BE60</f>
        <v>0</v>
      </c>
      <c r="L58" s="4">
        <f t="shared" si="11"/>
        <v>1.1618746312807815</v>
      </c>
      <c r="M58" s="4">
        <f>IF('Indicator Data'!H60=0,0,IF('Indicator Data'!H60&gt;M$135,10,IF('Indicator Data'!H60&lt;M$136,0,10-(M$135-'Indicator Data'!H60)/(M$135-M$136)*10)))</f>
        <v>6.25</v>
      </c>
      <c r="N58" s="6">
        <f t="shared" si="4"/>
        <v>10</v>
      </c>
      <c r="O58" s="6">
        <f t="shared" si="12"/>
        <v>4.0369631220994426</v>
      </c>
      <c r="P58" s="6">
        <f t="shared" si="5"/>
        <v>3.4622986811843059</v>
      </c>
      <c r="Q58" s="6">
        <f t="shared" si="6"/>
        <v>6.25</v>
      </c>
      <c r="R58" s="16">
        <f t="shared" si="7"/>
        <v>6.9764463986830645</v>
      </c>
      <c r="S58" s="6">
        <f>IF('Indicator Data'!J60=5,10,IF('Indicator Data'!J60=4,8,IF('Indicator Data'!J60=3,5,IF('Indicator Data'!J60=2,2,IF('Indicator Data'!J60=1,1,0)))))</f>
        <v>0</v>
      </c>
      <c r="T58" s="4">
        <f>IF('Indicator Data'!K60="No data","x",IF('Indicator Data'!K60&gt;1000,10,IF('Indicator Data'!K60&gt;=500,9,IF('Indicator Data'!K60&gt;=240,8,IF('Indicator Data'!K60&gt;=120,7,IF('Indicator Data'!K60&gt;=60,6,IF('Indicator Data'!K60&gt;=20,5,IF('Indicator Data'!K60&gt;=1,4,0))))))))</f>
        <v>0</v>
      </c>
      <c r="U58" s="6" t="str">
        <f t="shared" si="8"/>
        <v>x</v>
      </c>
      <c r="V58" s="4">
        <f>IF('Indicator Data'!L60="No data","x",IF('Indicator Data'!L60&gt;V$135,0,IF('Indicator Data'!L60&lt;V$136,10,(V$135-'Indicator Data'!L60)/(V$135-V$136)*10)))</f>
        <v>7.5927414894104004</v>
      </c>
      <c r="W58" s="6">
        <f t="shared" si="9"/>
        <v>3.7963707447052002</v>
      </c>
      <c r="X58" s="7">
        <f t="shared" si="10"/>
        <v>3.7963707447052002</v>
      </c>
    </row>
    <row r="59" spans="1:24" s="11" customFormat="1" x14ac:dyDescent="0.25">
      <c r="A59" s="11" t="s">
        <v>403</v>
      </c>
      <c r="B59" s="32" t="s">
        <v>12</v>
      </c>
      <c r="C59" s="32" t="s">
        <v>532</v>
      </c>
      <c r="D59" s="4">
        <f>IF('Indicator Data'!G61=0,0,IF(LOG('Indicator Data'!G61)&gt;D$135,10,IF(LOG('Indicator Data'!G61)&lt;D$136,0,10-(D$135-LOG('Indicator Data'!G61))/(D$135-D$136)*10)))</f>
        <v>6.6679316811971709</v>
      </c>
      <c r="E59" s="4">
        <f>IF('Indicator Data'!D61="No data","x",IF(('Indicator Data'!D61)^2&gt;E$135,10,IF(('Indicator Data'!D61)^2&lt;E$136,0,10-(E$135-('Indicator Data'!D61)^2)/(E$135-E$136)*10)))</f>
        <v>7.5625</v>
      </c>
      <c r="F59" s="61">
        <f>'Indicator Data'!E61/'Indicator Data'!$BE61</f>
        <v>0.36571408001962913</v>
      </c>
      <c r="G59" s="61">
        <f>'Indicator Data'!F61/'Indicator Data'!$BE61</f>
        <v>0.31284651285114096</v>
      </c>
      <c r="H59" s="61">
        <f t="shared" si="2"/>
        <v>0.26106866822259978</v>
      </c>
      <c r="I59" s="4">
        <f t="shared" si="3"/>
        <v>6.5267167055649935</v>
      </c>
      <c r="J59" s="61">
        <f>'Indicator Data'!G61/'Indicator Data'!$BE61</f>
        <v>1.7068983376198632E-3</v>
      </c>
      <c r="K59" s="61">
        <f>'Indicator Data'!I61/'Indicator Data'!$BE61</f>
        <v>0</v>
      </c>
      <c r="L59" s="4">
        <f t="shared" si="11"/>
        <v>2.4384261965998055</v>
      </c>
      <c r="M59" s="4">
        <f>IF('Indicator Data'!H61=0,0,IF('Indicator Data'!H61&gt;M$135,10,IF('Indicator Data'!H61&lt;M$136,0,10-(M$135-'Indicator Data'!H61)/(M$135-M$136)*10)))</f>
        <v>5.2083333333333339</v>
      </c>
      <c r="N59" s="6">
        <f t="shared" si="4"/>
        <v>7.5625</v>
      </c>
      <c r="O59" s="6">
        <f t="shared" si="12"/>
        <v>4.9035113161596389</v>
      </c>
      <c r="P59" s="6">
        <f t="shared" si="5"/>
        <v>6.5267167055649935</v>
      </c>
      <c r="Q59" s="6">
        <f t="shared" si="6"/>
        <v>5.2083333333333339</v>
      </c>
      <c r="R59" s="16">
        <f t="shared" si="7"/>
        <v>6.1699372945680047</v>
      </c>
      <c r="S59" s="6">
        <f>IF('Indicator Data'!J61=5,10,IF('Indicator Data'!J61=4,8,IF('Indicator Data'!J61=3,5,IF('Indicator Data'!J61=2,2,IF('Indicator Data'!J61=1,1,0)))))</f>
        <v>5</v>
      </c>
      <c r="T59" s="4">
        <f>IF('Indicator Data'!K61="No data","x",IF('Indicator Data'!K61&gt;1000,10,IF('Indicator Data'!K61&gt;=500,9,IF('Indicator Data'!K61&gt;=240,8,IF('Indicator Data'!K61&gt;=120,7,IF('Indicator Data'!K61&gt;=60,6,IF('Indicator Data'!K61&gt;=20,5,IF('Indicator Data'!K61&gt;=1,4,0))))))))</f>
        <v>0</v>
      </c>
      <c r="U59" s="6" t="str">
        <f t="shared" si="8"/>
        <v>x</v>
      </c>
      <c r="V59" s="4">
        <f>IF('Indicator Data'!L61="No data","x",IF('Indicator Data'!L61&gt;V$135,0,IF('Indicator Data'!L61&lt;V$136,10,(V$135-'Indicator Data'!L61)/(V$135-V$136)*10)))</f>
        <v>7.5927414894104004</v>
      </c>
      <c r="W59" s="6">
        <f t="shared" si="9"/>
        <v>6.2963707447052002</v>
      </c>
      <c r="X59" s="7">
        <f t="shared" si="10"/>
        <v>6.2963707447052002</v>
      </c>
    </row>
    <row r="60" spans="1:24" s="11" customFormat="1" x14ac:dyDescent="0.25">
      <c r="A60" s="11" t="s">
        <v>404</v>
      </c>
      <c r="B60" s="32" t="s">
        <v>12</v>
      </c>
      <c r="C60" s="32" t="s">
        <v>533</v>
      </c>
      <c r="D60" s="4">
        <f>IF('Indicator Data'!G62=0,0,IF(LOG('Indicator Data'!G62)&gt;D$135,10,IF(LOG('Indicator Data'!G62)&lt;D$136,0,10-(D$135-LOG('Indicator Data'!G62))/(D$135-D$136)*10)))</f>
        <v>5.7574498418706233</v>
      </c>
      <c r="E60" s="4">
        <f>IF('Indicator Data'!D62="No data","x",IF(('Indicator Data'!D62)^2&gt;E$135,10,IF(('Indicator Data'!D62)^2&lt;E$136,0,10-(E$135-('Indicator Data'!D62)^2)/(E$135-E$136)*10)))</f>
        <v>9</v>
      </c>
      <c r="F60" s="61">
        <f>'Indicator Data'!E62/'Indicator Data'!$BE62</f>
        <v>0.38149548952981044</v>
      </c>
      <c r="G60" s="61">
        <f>'Indicator Data'!F62/'Indicator Data'!$BE62</f>
        <v>0.15315738563361853</v>
      </c>
      <c r="H60" s="61">
        <f t="shared" si="2"/>
        <v>0.22903709117330984</v>
      </c>
      <c r="I60" s="4">
        <f t="shared" si="3"/>
        <v>5.7259272793327458</v>
      </c>
      <c r="J60" s="61">
        <f>'Indicator Data'!G62/'Indicator Data'!$BE62</f>
        <v>5.6755196109119135E-4</v>
      </c>
      <c r="K60" s="61">
        <f>'Indicator Data'!I62/'Indicator Data'!$BE62</f>
        <v>0</v>
      </c>
      <c r="L60" s="4">
        <f t="shared" si="11"/>
        <v>0.81078851584455869</v>
      </c>
      <c r="M60" s="4">
        <f>IF('Indicator Data'!H62=0,0,IF('Indicator Data'!H62&gt;M$135,10,IF('Indicator Data'!H62&lt;M$136,0,10-(M$135-'Indicator Data'!H62)/(M$135-M$136)*10)))</f>
        <v>4.1666666666666661</v>
      </c>
      <c r="N60" s="6">
        <f t="shared" si="4"/>
        <v>9</v>
      </c>
      <c r="O60" s="6">
        <f t="shared" si="12"/>
        <v>3.6851809916606726</v>
      </c>
      <c r="P60" s="6">
        <f t="shared" si="5"/>
        <v>5.7259272793327458</v>
      </c>
      <c r="Q60" s="6">
        <f t="shared" si="6"/>
        <v>4.1666666666666661</v>
      </c>
      <c r="R60" s="16">
        <f t="shared" si="7"/>
        <v>6.1904325318057971</v>
      </c>
      <c r="S60" s="6">
        <f>IF('Indicator Data'!J62=5,10,IF('Indicator Data'!J62=4,8,IF('Indicator Data'!J62=3,5,IF('Indicator Data'!J62=2,2,IF('Indicator Data'!J62=1,1,0)))))</f>
        <v>0</v>
      </c>
      <c r="T60" s="4">
        <f>IF('Indicator Data'!K62="No data","x",IF('Indicator Data'!K62&gt;1000,10,IF('Indicator Data'!K62&gt;=500,9,IF('Indicator Data'!K62&gt;=240,8,IF('Indicator Data'!K62&gt;=120,7,IF('Indicator Data'!K62&gt;=60,6,IF('Indicator Data'!K62&gt;=20,5,IF('Indicator Data'!K62&gt;=1,4,0))))))))</f>
        <v>4</v>
      </c>
      <c r="U60" s="6">
        <f t="shared" si="8"/>
        <v>4</v>
      </c>
      <c r="V60" s="4">
        <f>IF('Indicator Data'!L62="No data","x",IF('Indicator Data'!L62&gt;V$135,0,IF('Indicator Data'!L62&lt;V$136,10,(V$135-'Indicator Data'!L62)/(V$135-V$136)*10)))</f>
        <v>7.5927414894104004</v>
      </c>
      <c r="W60" s="6">
        <f t="shared" si="9"/>
        <v>3.7963707447052002</v>
      </c>
      <c r="X60" s="7">
        <f t="shared" si="10"/>
        <v>3.8256046915054327</v>
      </c>
    </row>
    <row r="61" spans="1:24" s="11" customFormat="1" x14ac:dyDescent="0.25">
      <c r="A61" s="11" t="s">
        <v>405</v>
      </c>
      <c r="B61" s="32" t="s">
        <v>12</v>
      </c>
      <c r="C61" s="32" t="s">
        <v>534</v>
      </c>
      <c r="D61" s="4">
        <f>IF('Indicator Data'!G63=0,0,IF(LOG('Indicator Data'!G63)&gt;D$135,10,IF(LOG('Indicator Data'!G63)&lt;D$136,0,10-(D$135-LOG('Indicator Data'!G63))/(D$135-D$136)*10)))</f>
        <v>5.3852988137896176</v>
      </c>
      <c r="E61" s="4">
        <f>IF('Indicator Data'!D63="No data","x",IF(('Indicator Data'!D63)^2&gt;E$135,10,IF(('Indicator Data'!D63)^2&lt;E$136,0,10-(E$135-('Indicator Data'!D63)^2)/(E$135-E$136)*10)))</f>
        <v>1.7777777777777786</v>
      </c>
      <c r="F61" s="61">
        <f>'Indicator Data'!E63/'Indicator Data'!$BE63</f>
        <v>0</v>
      </c>
      <c r="G61" s="61">
        <f>'Indicator Data'!F63/'Indicator Data'!$BE63</f>
        <v>0</v>
      </c>
      <c r="H61" s="61">
        <f t="shared" si="2"/>
        <v>0</v>
      </c>
      <c r="I61" s="4">
        <f t="shared" si="3"/>
        <v>0</v>
      </c>
      <c r="J61" s="61">
        <f>'Indicator Data'!G63/'Indicator Data'!$BE63</f>
        <v>1.3887157592944624E-3</v>
      </c>
      <c r="K61" s="61">
        <f>'Indicator Data'!I63/'Indicator Data'!$BE63</f>
        <v>0</v>
      </c>
      <c r="L61" s="4">
        <f t="shared" si="11"/>
        <v>1.9838796561349454</v>
      </c>
      <c r="M61" s="4">
        <f>IF('Indicator Data'!H63=0,0,IF('Indicator Data'!H63&gt;M$135,10,IF('Indicator Data'!H63&lt;M$136,0,10-(M$135-'Indicator Data'!H63)/(M$135-M$136)*10)))</f>
        <v>0</v>
      </c>
      <c r="N61" s="6">
        <f t="shared" si="4"/>
        <v>1.7777777777777786</v>
      </c>
      <c r="O61" s="6">
        <f t="shared" si="12"/>
        <v>3.8819469750991131</v>
      </c>
      <c r="P61" s="6">
        <f t="shared" si="5"/>
        <v>0</v>
      </c>
      <c r="Q61" s="6">
        <f t="shared" si="6"/>
        <v>0</v>
      </c>
      <c r="R61" s="16">
        <f t="shared" si="7"/>
        <v>1.5576671427057183</v>
      </c>
      <c r="S61" s="6">
        <f>IF('Indicator Data'!J63=5,10,IF('Indicator Data'!J63=4,8,IF('Indicator Data'!J63=3,5,IF('Indicator Data'!J63=2,2,IF('Indicator Data'!J63=1,1,0)))))</f>
        <v>5</v>
      </c>
      <c r="T61" s="4">
        <f>IF('Indicator Data'!K63="No data","x",IF('Indicator Data'!K63&gt;1000,10,IF('Indicator Data'!K63&gt;=500,9,IF('Indicator Data'!K63&gt;=240,8,IF('Indicator Data'!K63&gt;=120,7,IF('Indicator Data'!K63&gt;=60,6,IF('Indicator Data'!K63&gt;=20,5,IF('Indicator Data'!K63&gt;=1,4,0))))))))</f>
        <v>4</v>
      </c>
      <c r="U61" s="6" t="str">
        <f t="shared" si="8"/>
        <v>x</v>
      </c>
      <c r="V61" s="4">
        <f>IF('Indicator Data'!L63="No data","x",IF('Indicator Data'!L63&gt;V$135,0,IF('Indicator Data'!L63&lt;V$136,10,(V$135-'Indicator Data'!L63)/(V$135-V$136)*10)))</f>
        <v>7.5927414894104004</v>
      </c>
      <c r="W61" s="6">
        <f t="shared" si="9"/>
        <v>6.2963707447052002</v>
      </c>
      <c r="X61" s="7">
        <f t="shared" si="10"/>
        <v>6.2963707447052002</v>
      </c>
    </row>
    <row r="62" spans="1:24" s="11" customFormat="1" x14ac:dyDescent="0.25">
      <c r="A62" s="11" t="s">
        <v>406</v>
      </c>
      <c r="B62" s="32" t="s">
        <v>14</v>
      </c>
      <c r="C62" s="32" t="s">
        <v>535</v>
      </c>
      <c r="D62" s="4">
        <f>IF('Indicator Data'!G64=0,0,IF(LOG('Indicator Data'!G64)&gt;D$135,10,IF(LOG('Indicator Data'!G64)&lt;D$136,0,10-(D$135-LOG('Indicator Data'!G64))/(D$135-D$136)*10)))</f>
        <v>3.0567911778689583</v>
      </c>
      <c r="E62" s="4" t="str">
        <f>IF('Indicator Data'!D64="No data","x",IF(('Indicator Data'!D64)^2&gt;E$135,10,IF(('Indicator Data'!D64)^2&lt;E$136,0,10-(E$135-('Indicator Data'!D64)^2)/(E$135-E$136)*10)))</f>
        <v>x</v>
      </c>
      <c r="F62" s="61">
        <f>'Indicator Data'!E64/'Indicator Data'!$BE64</f>
        <v>0.44507471354884437</v>
      </c>
      <c r="G62" s="61">
        <f>'Indicator Data'!F64/'Indicator Data'!$BE64</f>
        <v>0.18426635035634131</v>
      </c>
      <c r="H62" s="61">
        <f t="shared" si="2"/>
        <v>0.26860394436350754</v>
      </c>
      <c r="I62" s="4">
        <f t="shared" si="3"/>
        <v>6.7150986090876881</v>
      </c>
      <c r="J62" s="61">
        <f>'Indicator Data'!G64/'Indicator Data'!$BE64</f>
        <v>5.1371717131944716E-5</v>
      </c>
      <c r="K62" s="61">
        <f>'Indicator Data'!I64/'Indicator Data'!$BE64</f>
        <v>0</v>
      </c>
      <c r="L62" s="4">
        <f t="shared" si="11"/>
        <v>7.3388167331350118E-2</v>
      </c>
      <c r="M62" s="4">
        <f>IF('Indicator Data'!H64=0,0,IF('Indicator Data'!H64&gt;M$135,10,IF('Indicator Data'!H64&lt;M$136,0,10-(M$135-'Indicator Data'!H64)/(M$135-M$136)*10)))</f>
        <v>0</v>
      </c>
      <c r="N62" s="6" t="str">
        <f t="shared" si="4"/>
        <v>x</v>
      </c>
      <c r="O62" s="6">
        <f t="shared" si="12"/>
        <v>1.6823597662251111</v>
      </c>
      <c r="P62" s="6">
        <f t="shared" si="5"/>
        <v>6.7150986090876881</v>
      </c>
      <c r="Q62" s="6">
        <f t="shared" si="6"/>
        <v>0</v>
      </c>
      <c r="R62" s="16">
        <f t="shared" si="7"/>
        <v>1.6823597662251111</v>
      </c>
      <c r="S62" s="6">
        <f>IF('Indicator Data'!J64=5,10,IF('Indicator Data'!J64=4,8,IF('Indicator Data'!J64=3,5,IF('Indicator Data'!J64=2,2,IF('Indicator Data'!J64=1,1,0)))))</f>
        <v>0</v>
      </c>
      <c r="T62" s="4">
        <f>IF('Indicator Data'!K64="No data","x",IF('Indicator Data'!K64&gt;1000,10,IF('Indicator Data'!K64&gt;=500,9,IF('Indicator Data'!K64&gt;=240,8,IF('Indicator Data'!K64&gt;=120,7,IF('Indicator Data'!K64&gt;=60,6,IF('Indicator Data'!K64&gt;=20,5,IF('Indicator Data'!K64&gt;=1,4,0))))))))</f>
        <v>4</v>
      </c>
      <c r="U62" s="6">
        <f t="shared" si="8"/>
        <v>4</v>
      </c>
      <c r="V62" s="4">
        <f>IF('Indicator Data'!L64="No data","x",IF('Indicator Data'!L64&gt;V$135,0,IF('Indicator Data'!L64&lt;V$136,10,(V$135-'Indicator Data'!L64)/(V$135-V$136)*10)))</f>
        <v>9.1587085723876953</v>
      </c>
      <c r="W62" s="6">
        <f t="shared" si="9"/>
        <v>4.5793542861938477</v>
      </c>
      <c r="X62" s="7">
        <f t="shared" si="10"/>
        <v>4.3423738288879399</v>
      </c>
    </row>
    <row r="63" spans="1:24" s="11" customFormat="1" x14ac:dyDescent="0.25">
      <c r="A63" s="11" t="s">
        <v>407</v>
      </c>
      <c r="B63" s="32" t="s">
        <v>14</v>
      </c>
      <c r="C63" s="32" t="s">
        <v>536</v>
      </c>
      <c r="D63" s="4">
        <f>IF('Indicator Data'!G65=0,0,IF(LOG('Indicator Data'!G65)&gt;D$135,10,IF(LOG('Indicator Data'!G65)&lt;D$136,0,10-(D$135-LOG('Indicator Data'!G65))/(D$135-D$136)*10)))</f>
        <v>7.1343975826869226</v>
      </c>
      <c r="E63" s="4" t="str">
        <f>IF('Indicator Data'!D65="No data","x",IF(('Indicator Data'!D65)^2&gt;E$135,10,IF(('Indicator Data'!D65)^2&lt;E$136,0,10-(E$135-('Indicator Data'!D65)^2)/(E$135-E$136)*10)))</f>
        <v>x</v>
      </c>
      <c r="F63" s="61">
        <f>'Indicator Data'!E65/'Indicator Data'!$BE65</f>
        <v>0.47510006355968598</v>
      </c>
      <c r="G63" s="61">
        <f>'Indicator Data'!F65/'Indicator Data'!$BE65</f>
        <v>0.29182839484662104</v>
      </c>
      <c r="H63" s="61">
        <f t="shared" si="2"/>
        <v>0.31050713049149825</v>
      </c>
      <c r="I63" s="4">
        <f t="shared" si="3"/>
        <v>7.7626782622874559</v>
      </c>
      <c r="J63" s="61">
        <f>'Indicator Data'!G65/'Indicator Data'!$BE65</f>
        <v>1.9471459356021224E-3</v>
      </c>
      <c r="K63" s="61">
        <f>'Indicator Data'!I65/'Indicator Data'!$BE65</f>
        <v>0</v>
      </c>
      <c r="L63" s="4">
        <f t="shared" si="11"/>
        <v>2.7816370508601747</v>
      </c>
      <c r="M63" s="4">
        <f>IF('Indicator Data'!H65=0,0,IF('Indicator Data'!H65&gt;M$135,10,IF('Indicator Data'!H65&lt;M$136,0,10-(M$135-'Indicator Data'!H65)/(M$135-M$136)*10)))</f>
        <v>6.25</v>
      </c>
      <c r="N63" s="6" t="str">
        <f t="shared" si="4"/>
        <v>x</v>
      </c>
      <c r="O63" s="6">
        <f t="shared" si="12"/>
        <v>5.3557716615166528</v>
      </c>
      <c r="P63" s="6">
        <f t="shared" si="5"/>
        <v>7.7626782622874559</v>
      </c>
      <c r="Q63" s="6">
        <f t="shared" si="6"/>
        <v>6.25</v>
      </c>
      <c r="R63" s="16">
        <f t="shared" si="7"/>
        <v>5.3557716615166528</v>
      </c>
      <c r="S63" s="6">
        <f>IF('Indicator Data'!J65=5,10,IF('Indicator Data'!J65=4,8,IF('Indicator Data'!J65=3,5,IF('Indicator Data'!J65=2,2,IF('Indicator Data'!J65=1,1,0)))))</f>
        <v>10</v>
      </c>
      <c r="T63" s="4">
        <f>IF('Indicator Data'!K65="No data","x",IF('Indicator Data'!K65&gt;1000,10,IF('Indicator Data'!K65&gt;=500,9,IF('Indicator Data'!K65&gt;=240,8,IF('Indicator Data'!K65&gt;=120,7,IF('Indicator Data'!K65&gt;=60,6,IF('Indicator Data'!K65&gt;=20,5,IF('Indicator Data'!K65&gt;=1,4,0))))))))</f>
        <v>8</v>
      </c>
      <c r="U63" s="6" t="str">
        <f t="shared" si="8"/>
        <v>x</v>
      </c>
      <c r="V63" s="4">
        <f>IF('Indicator Data'!L65="No data","x",IF('Indicator Data'!L65&gt;V$135,0,IF('Indicator Data'!L65&lt;V$136,10,(V$135-'Indicator Data'!L65)/(V$135-V$136)*10)))</f>
        <v>9.1587085723876953</v>
      </c>
      <c r="W63" s="6">
        <f t="shared" si="9"/>
        <v>9.5793542861938477</v>
      </c>
      <c r="X63" s="7">
        <f t="shared" si="10"/>
        <v>9.5793542861938477</v>
      </c>
    </row>
    <row r="64" spans="1:24" s="11" customFormat="1" x14ac:dyDescent="0.25">
      <c r="A64" s="11" t="s">
        <v>408</v>
      </c>
      <c r="B64" s="32" t="s">
        <v>14</v>
      </c>
      <c r="C64" s="32" t="s">
        <v>537</v>
      </c>
      <c r="D64" s="4">
        <f>IF('Indicator Data'!G66=0,0,IF(LOG('Indicator Data'!G66)&gt;D$135,10,IF(LOG('Indicator Data'!G66)&lt;D$136,0,10-(D$135-LOG('Indicator Data'!G66))/(D$135-D$136)*10)))</f>
        <v>5.683082085107614</v>
      </c>
      <c r="E64" s="4" t="str">
        <f>IF('Indicator Data'!D66="No data","x",IF(('Indicator Data'!D66)^2&gt;E$135,10,IF(('Indicator Data'!D66)^2&lt;E$136,0,10-(E$135-('Indicator Data'!D66)^2)/(E$135-E$136)*10)))</f>
        <v>x</v>
      </c>
      <c r="F64" s="61">
        <f>'Indicator Data'!E66/'Indicator Data'!$BE66</f>
        <v>0.78374880503687394</v>
      </c>
      <c r="G64" s="61">
        <f>'Indicator Data'!F66/'Indicator Data'!$BE66</f>
        <v>0.14645038764614651</v>
      </c>
      <c r="H64" s="61">
        <f t="shared" si="2"/>
        <v>0.42848699942997359</v>
      </c>
      <c r="I64" s="4">
        <f t="shared" si="3"/>
        <v>10</v>
      </c>
      <c r="J64" s="61">
        <f>'Indicator Data'!G66/'Indicator Data'!$BE66</f>
        <v>4.0675905185245573E-4</v>
      </c>
      <c r="K64" s="61">
        <f>'Indicator Data'!I66/'Indicator Data'!$BE66</f>
        <v>0</v>
      </c>
      <c r="L64" s="4">
        <f t="shared" si="11"/>
        <v>0.58108435978922302</v>
      </c>
      <c r="M64" s="4">
        <f>IF('Indicator Data'!H66=0,0,IF('Indicator Data'!H66&gt;M$135,10,IF('Indicator Data'!H66&lt;M$136,0,10-(M$135-'Indicator Data'!H66)/(M$135-M$136)*10)))</f>
        <v>0</v>
      </c>
      <c r="N64" s="6" t="str">
        <f t="shared" si="4"/>
        <v>x</v>
      </c>
      <c r="O64" s="6">
        <f t="shared" si="12"/>
        <v>3.5508670111650984</v>
      </c>
      <c r="P64" s="6">
        <f t="shared" si="5"/>
        <v>10</v>
      </c>
      <c r="Q64" s="6">
        <f t="shared" si="6"/>
        <v>0</v>
      </c>
      <c r="R64" s="16">
        <f t="shared" si="7"/>
        <v>3.5508670111650984</v>
      </c>
      <c r="S64" s="6">
        <f>IF('Indicator Data'!J66=5,10,IF('Indicator Data'!J66=4,8,IF('Indicator Data'!J66=3,5,IF('Indicator Data'!J66=2,2,IF('Indicator Data'!J66=1,1,0)))))</f>
        <v>0</v>
      </c>
      <c r="T64" s="4">
        <f>IF('Indicator Data'!K66="No data","x",IF('Indicator Data'!K66&gt;1000,10,IF('Indicator Data'!K66&gt;=500,9,IF('Indicator Data'!K66&gt;=240,8,IF('Indicator Data'!K66&gt;=120,7,IF('Indicator Data'!K66&gt;=60,6,IF('Indicator Data'!K66&gt;=20,5,IF('Indicator Data'!K66&gt;=1,4,0))))))))</f>
        <v>4</v>
      </c>
      <c r="U64" s="6">
        <f t="shared" si="8"/>
        <v>4</v>
      </c>
      <c r="V64" s="4">
        <f>IF('Indicator Data'!L66="No data","x",IF('Indicator Data'!L66&gt;V$135,0,IF('Indicator Data'!L66&lt;V$136,10,(V$135-'Indicator Data'!L66)/(V$135-V$136)*10)))</f>
        <v>9.1587085723876953</v>
      </c>
      <c r="W64" s="6">
        <f t="shared" si="9"/>
        <v>4.5793542861938477</v>
      </c>
      <c r="X64" s="7">
        <f t="shared" si="10"/>
        <v>4.3423738288879399</v>
      </c>
    </row>
    <row r="65" spans="1:24" s="11" customFormat="1" x14ac:dyDescent="0.25">
      <c r="A65" s="11" t="s">
        <v>409</v>
      </c>
      <c r="B65" s="32" t="s">
        <v>14</v>
      </c>
      <c r="C65" s="32" t="s">
        <v>538</v>
      </c>
      <c r="D65" s="4">
        <f>IF('Indicator Data'!G67=0,0,IF(LOG('Indicator Data'!G67)&gt;D$135,10,IF(LOG('Indicator Data'!G67)&lt;D$136,0,10-(D$135-LOG('Indicator Data'!G67))/(D$135-D$136)*10)))</f>
        <v>6.8249357142488885</v>
      </c>
      <c r="E65" s="4" t="str">
        <f>IF('Indicator Data'!D67="No data","x",IF(('Indicator Data'!D67)^2&gt;E$135,10,IF(('Indicator Data'!D67)^2&lt;E$136,0,10-(E$135-('Indicator Data'!D67)^2)/(E$135-E$136)*10)))</f>
        <v>x</v>
      </c>
      <c r="F65" s="61">
        <f>'Indicator Data'!E67/'Indicator Data'!$BE67</f>
        <v>0.65916473327540104</v>
      </c>
      <c r="G65" s="61">
        <f>'Indicator Data'!F67/'Indicator Data'!$BE67</f>
        <v>2.4716204292879171E-2</v>
      </c>
      <c r="H65" s="61">
        <f t="shared" si="2"/>
        <v>0.33576141771092033</v>
      </c>
      <c r="I65" s="4">
        <f t="shared" si="3"/>
        <v>8.3940354427730082</v>
      </c>
      <c r="J65" s="61">
        <f>'Indicator Data'!G67/'Indicator Data'!$BE67</f>
        <v>1.1195878248889586E-3</v>
      </c>
      <c r="K65" s="61">
        <f>'Indicator Data'!I67/'Indicator Data'!$BE67</f>
        <v>0</v>
      </c>
      <c r="L65" s="4">
        <f t="shared" si="11"/>
        <v>1.5994111784127973</v>
      </c>
      <c r="M65" s="4">
        <f>IF('Indicator Data'!H67=0,0,IF('Indicator Data'!H67&gt;M$135,10,IF('Indicator Data'!H67&lt;M$136,0,10-(M$135-'Indicator Data'!H67)/(M$135-M$136)*10)))</f>
        <v>6.25</v>
      </c>
      <c r="N65" s="6" t="str">
        <f t="shared" si="4"/>
        <v>x</v>
      </c>
      <c r="O65" s="6">
        <f t="shared" si="12"/>
        <v>4.7260649692365222</v>
      </c>
      <c r="P65" s="6">
        <f t="shared" si="5"/>
        <v>8.3940354427730082</v>
      </c>
      <c r="Q65" s="6">
        <f t="shared" si="6"/>
        <v>6.25</v>
      </c>
      <c r="R65" s="16">
        <f t="shared" si="7"/>
        <v>4.7260649692365222</v>
      </c>
      <c r="S65" s="6">
        <f>IF('Indicator Data'!J67=5,10,IF('Indicator Data'!J67=4,8,IF('Indicator Data'!J67=3,5,IF('Indicator Data'!J67=2,2,IF('Indicator Data'!J67=1,1,0)))))</f>
        <v>0</v>
      </c>
      <c r="T65" s="4">
        <f>IF('Indicator Data'!K67="No data","x",IF('Indicator Data'!K67&gt;1000,10,IF('Indicator Data'!K67&gt;=500,9,IF('Indicator Data'!K67&gt;=240,8,IF('Indicator Data'!K67&gt;=120,7,IF('Indicator Data'!K67&gt;=60,6,IF('Indicator Data'!K67&gt;=20,5,IF('Indicator Data'!K67&gt;=1,4,0))))))))</f>
        <v>4</v>
      </c>
      <c r="U65" s="6">
        <f t="shared" si="8"/>
        <v>4</v>
      </c>
      <c r="V65" s="4">
        <f>IF('Indicator Data'!L67="No data","x",IF('Indicator Data'!L67&gt;V$135,0,IF('Indicator Data'!L67&lt;V$136,10,(V$135-'Indicator Data'!L67)/(V$135-V$136)*10)))</f>
        <v>9.1587085723876953</v>
      </c>
      <c r="W65" s="6">
        <f t="shared" si="9"/>
        <v>4.5793542861938477</v>
      </c>
      <c r="X65" s="7">
        <f t="shared" si="10"/>
        <v>4.3423738288879399</v>
      </c>
    </row>
    <row r="66" spans="1:24" s="11" customFormat="1" x14ac:dyDescent="0.25">
      <c r="A66" s="11" t="s">
        <v>410</v>
      </c>
      <c r="B66" s="32" t="s">
        <v>14</v>
      </c>
      <c r="C66" s="32" t="s">
        <v>539</v>
      </c>
      <c r="D66" s="4">
        <f>IF('Indicator Data'!G68=0,0,IF(LOG('Indicator Data'!G68)&gt;D$135,10,IF(LOG('Indicator Data'!G68)&lt;D$136,0,10-(D$135-LOG('Indicator Data'!G68))/(D$135-D$136)*10)))</f>
        <v>7.6252724072946698</v>
      </c>
      <c r="E66" s="4" t="str">
        <f>IF('Indicator Data'!D68="No data","x",IF(('Indicator Data'!D68)^2&gt;E$135,10,IF(('Indicator Data'!D68)^2&lt;E$136,0,10-(E$135-('Indicator Data'!D68)^2)/(E$135-E$136)*10)))</f>
        <v>x</v>
      </c>
      <c r="F66" s="61">
        <f>'Indicator Data'!E68/'Indicator Data'!$BE68</f>
        <v>0.74571674972821422</v>
      </c>
      <c r="G66" s="61">
        <f>'Indicator Data'!F68/'Indicator Data'!$BE68</f>
        <v>0.14839600511806292</v>
      </c>
      <c r="H66" s="61">
        <f t="shared" si="2"/>
        <v>0.40995737614362282</v>
      </c>
      <c r="I66" s="4">
        <f t="shared" si="3"/>
        <v>10</v>
      </c>
      <c r="J66" s="61">
        <f>'Indicator Data'!G68/'Indicator Data'!$BE68</f>
        <v>2.0406430343850989E-3</v>
      </c>
      <c r="K66" s="61">
        <f>'Indicator Data'!I68/'Indicator Data'!$BE68</f>
        <v>0</v>
      </c>
      <c r="L66" s="4">
        <f t="shared" si="11"/>
        <v>2.9152043348358561</v>
      </c>
      <c r="M66" s="4">
        <f>IF('Indicator Data'!H68=0,0,IF('Indicator Data'!H68&gt;M$135,10,IF('Indicator Data'!H68&lt;M$136,0,10-(M$135-'Indicator Data'!H68)/(M$135-M$136)*10)))</f>
        <v>8.3333333333333339</v>
      </c>
      <c r="N66" s="6" t="str">
        <f t="shared" si="4"/>
        <v>x</v>
      </c>
      <c r="O66" s="6">
        <f t="shared" si="12"/>
        <v>5.7660564758794264</v>
      </c>
      <c r="P66" s="6">
        <f t="shared" si="5"/>
        <v>10</v>
      </c>
      <c r="Q66" s="6">
        <f t="shared" si="6"/>
        <v>8.3333333333333339</v>
      </c>
      <c r="R66" s="16">
        <f t="shared" si="7"/>
        <v>5.7660564758794264</v>
      </c>
      <c r="S66" s="6">
        <f>IF('Indicator Data'!J68=5,10,IF('Indicator Data'!J68=4,8,IF('Indicator Data'!J68=3,5,IF('Indicator Data'!J68=2,2,IF('Indicator Data'!J68=1,1,0)))))</f>
        <v>5</v>
      </c>
      <c r="T66" s="4">
        <f>IF('Indicator Data'!K68="No data","x",IF('Indicator Data'!K68&gt;1000,10,IF('Indicator Data'!K68&gt;=500,9,IF('Indicator Data'!K68&gt;=240,8,IF('Indicator Data'!K68&gt;=120,7,IF('Indicator Data'!K68&gt;=60,6,IF('Indicator Data'!K68&gt;=20,5,IF('Indicator Data'!K68&gt;=1,4,0))))))))</f>
        <v>5</v>
      </c>
      <c r="U66" s="6" t="str">
        <f t="shared" si="8"/>
        <v>x</v>
      </c>
      <c r="V66" s="4">
        <f>IF('Indicator Data'!L68="No data","x",IF('Indicator Data'!L68&gt;V$135,0,IF('Indicator Data'!L68&lt;V$136,10,(V$135-'Indicator Data'!L68)/(V$135-V$136)*10)))</f>
        <v>9.1587085723876953</v>
      </c>
      <c r="W66" s="6">
        <f t="shared" si="9"/>
        <v>7.0793542861938477</v>
      </c>
      <c r="X66" s="7">
        <f t="shared" si="10"/>
        <v>7.0793542861938477</v>
      </c>
    </row>
    <row r="67" spans="1:24" s="11" customFormat="1" x14ac:dyDescent="0.25">
      <c r="A67" s="11" t="s">
        <v>411</v>
      </c>
      <c r="B67" s="32" t="s">
        <v>14</v>
      </c>
      <c r="C67" s="32" t="s">
        <v>540</v>
      </c>
      <c r="D67" s="4">
        <f>IF('Indicator Data'!G69=0,0,IF(LOG('Indicator Data'!G69)&gt;D$135,10,IF(LOG('Indicator Data'!G69)&lt;D$136,0,10-(D$135-LOG('Indicator Data'!G69))/(D$135-D$136)*10)))</f>
        <v>6.3461201292755431</v>
      </c>
      <c r="E67" s="4" t="str">
        <f>IF('Indicator Data'!D69="No data","x",IF(('Indicator Data'!D69)^2&gt;E$135,10,IF(('Indicator Data'!D69)^2&lt;E$136,0,10-(E$135-('Indicator Data'!D69)^2)/(E$135-E$136)*10)))</f>
        <v>x</v>
      </c>
      <c r="F67" s="61">
        <f>'Indicator Data'!E69/'Indicator Data'!$BE69</f>
        <v>0.38838989401020252</v>
      </c>
      <c r="G67" s="61">
        <f>'Indicator Data'!F69/'Indicator Data'!$BE69</f>
        <v>9.8533501921971314E-2</v>
      </c>
      <c r="H67" s="61">
        <f t="shared" si="2"/>
        <v>0.21882832248559408</v>
      </c>
      <c r="I67" s="4">
        <f t="shared" si="3"/>
        <v>5.4707080621398516</v>
      </c>
      <c r="J67" s="61">
        <f>'Indicator Data'!G69/'Indicator Data'!$BE69</f>
        <v>7.0065005318248233E-4</v>
      </c>
      <c r="K67" s="61">
        <f>'Indicator Data'!I69/'Indicator Data'!$BE69</f>
        <v>0</v>
      </c>
      <c r="L67" s="4">
        <f t="shared" ref="L67:L98" si="13">IF(J67&gt;L$135,10,IF(J67&lt;L$136,0,10-(L$135-J67)/(L$135-L$136)*10))</f>
        <v>1.0009286474035459</v>
      </c>
      <c r="M67" s="4">
        <f>IF('Indicator Data'!H69=0,0,IF('Indicator Data'!H69&gt;M$135,10,IF('Indicator Data'!H69&lt;M$136,0,10-(M$135-'Indicator Data'!H69)/(M$135-M$136)*10)))</f>
        <v>5.2083333333333339</v>
      </c>
      <c r="N67" s="6" t="str">
        <f t="shared" si="4"/>
        <v>x</v>
      </c>
      <c r="O67" s="6">
        <f t="shared" ref="O67:O98" si="14">(10-GEOMEAN(((10-D67)/10*9+1),((10-L67)/10*9+1)))/9*10</f>
        <v>4.1702950017275295</v>
      </c>
      <c r="P67" s="6">
        <f t="shared" si="5"/>
        <v>5.4707080621398516</v>
      </c>
      <c r="Q67" s="6">
        <f t="shared" si="6"/>
        <v>5.2083333333333339</v>
      </c>
      <c r="R67" s="16">
        <f t="shared" si="7"/>
        <v>4.1702950017275295</v>
      </c>
      <c r="S67" s="6">
        <f>IF('Indicator Data'!J69=5,10,IF('Indicator Data'!J69=4,8,IF('Indicator Data'!J69=3,5,IF('Indicator Data'!J69=2,2,IF('Indicator Data'!J69=1,1,0)))))</f>
        <v>8</v>
      </c>
      <c r="T67" s="4">
        <f>IF('Indicator Data'!K69="No data","x",IF('Indicator Data'!K69&gt;1000,10,IF('Indicator Data'!K69&gt;=500,9,IF('Indicator Data'!K69&gt;=240,8,IF('Indicator Data'!K69&gt;=120,7,IF('Indicator Data'!K69&gt;=60,6,IF('Indicator Data'!K69&gt;=20,5,IF('Indicator Data'!K69&gt;=1,4,0))))))))</f>
        <v>8</v>
      </c>
      <c r="U67" s="6" t="str">
        <f t="shared" si="8"/>
        <v>x</v>
      </c>
      <c r="V67" s="4">
        <f>IF('Indicator Data'!L69="No data","x",IF('Indicator Data'!L69&gt;V$135,0,IF('Indicator Data'!L69&lt;V$136,10,(V$135-'Indicator Data'!L69)/(V$135-V$136)*10)))</f>
        <v>9.1587085723876953</v>
      </c>
      <c r="W67" s="6">
        <f t="shared" si="9"/>
        <v>8.5793542861938477</v>
      </c>
      <c r="X67" s="7">
        <f t="shared" si="10"/>
        <v>8.5793542861938477</v>
      </c>
    </row>
    <row r="68" spans="1:24" s="11" customFormat="1" x14ac:dyDescent="0.25">
      <c r="A68" s="11" t="s">
        <v>412</v>
      </c>
      <c r="B68" s="32" t="s">
        <v>14</v>
      </c>
      <c r="C68" s="32" t="s">
        <v>541</v>
      </c>
      <c r="D68" s="4">
        <f>IF('Indicator Data'!G70=0,0,IF(LOG('Indicator Data'!G70)&gt;D$135,10,IF(LOG('Indicator Data'!G70)&lt;D$136,0,10-(D$135-LOG('Indicator Data'!G70))/(D$135-D$136)*10)))</f>
        <v>8.0871786464067554</v>
      </c>
      <c r="E68" s="4" t="str">
        <f>IF('Indicator Data'!D70="No data","x",IF(('Indicator Data'!D70)^2&gt;E$135,10,IF(('Indicator Data'!D70)^2&lt;E$136,0,10-(E$135-('Indicator Data'!D70)^2)/(E$135-E$136)*10)))</f>
        <v>x</v>
      </c>
      <c r="F68" s="61">
        <f>'Indicator Data'!E70/'Indicator Data'!$BE70</f>
        <v>0.40110144324317853</v>
      </c>
      <c r="G68" s="61">
        <f>'Indicator Data'!F70/'Indicator Data'!$BE70</f>
        <v>5.8508619642248995E-2</v>
      </c>
      <c r="H68" s="61">
        <f t="shared" ref="H68:H131" si="15">F68*0.5+G68*0.25</f>
        <v>0.21517787653215151</v>
      </c>
      <c r="I68" s="4">
        <f t="shared" ref="I68:I131" si="16">IF(H68=0,0,IF(H68&gt;I$135,10,IF(H68&lt;I$136,0,10-(I$135-H68)/(I$135-I$136)*10)))</f>
        <v>5.3794469133037879</v>
      </c>
      <c r="J68" s="61">
        <f>'Indicator Data'!G70/'Indicator Data'!$BE70</f>
        <v>3.4835155718663216E-3</v>
      </c>
      <c r="K68" s="61">
        <f>'Indicator Data'!I70/'Indicator Data'!$BE70</f>
        <v>0</v>
      </c>
      <c r="L68" s="4">
        <f t="shared" si="13"/>
        <v>4.9764508169518882</v>
      </c>
      <c r="M68" s="4">
        <f>IF('Indicator Data'!H70=0,0,IF('Indicator Data'!H70&gt;M$135,10,IF('Indicator Data'!H70&lt;M$136,0,10-(M$135-'Indicator Data'!H70)/(M$135-M$136)*10)))</f>
        <v>6.25</v>
      </c>
      <c r="N68" s="6" t="str">
        <f t="shared" ref="N68:N131" si="17">E68</f>
        <v>x</v>
      </c>
      <c r="O68" s="6">
        <f t="shared" si="14"/>
        <v>6.8040473289689372</v>
      </c>
      <c r="P68" s="6">
        <f t="shared" ref="P68:P131" si="18">I68</f>
        <v>5.3794469133037879</v>
      </c>
      <c r="Q68" s="6">
        <f t="shared" ref="Q68:Q131" si="19">M68</f>
        <v>6.25</v>
      </c>
      <c r="R68" s="16">
        <f t="shared" ref="R68:R131" si="20">IF(N68="x",O68,(10-GEOMEAN(((10-N68)/10*9+1),((10-O68)/10*9+1),((10-P68)/10*9+1),((10-Q68)/10*9+1)))/9*10)</f>
        <v>6.8040473289689372</v>
      </c>
      <c r="S68" s="6">
        <f>IF('Indicator Data'!J70=5,10,IF('Indicator Data'!J70=4,8,IF('Indicator Data'!J70=3,5,IF('Indicator Data'!J70=2,2,IF('Indicator Data'!J70=1,1,0)))))</f>
        <v>10</v>
      </c>
      <c r="T68" s="4">
        <f>IF('Indicator Data'!K70="No data","x",IF('Indicator Data'!K70&gt;1000,10,IF('Indicator Data'!K70&gt;=500,9,IF('Indicator Data'!K70&gt;=240,8,IF('Indicator Data'!K70&gt;=120,7,IF('Indicator Data'!K70&gt;=60,6,IF('Indicator Data'!K70&gt;=20,5,IF('Indicator Data'!K70&gt;=1,4,0))))))))</f>
        <v>10</v>
      </c>
      <c r="U68" s="6" t="str">
        <f t="shared" ref="U68:U131" si="21">IF(T68&gt;S68,T68,"x")</f>
        <v>x</v>
      </c>
      <c r="V68" s="4">
        <f>IF('Indicator Data'!L70="No data","x",IF('Indicator Data'!L70&gt;V$135,0,IF('Indicator Data'!L70&lt;V$136,10,(V$135-'Indicator Data'!L70)/(V$135-V$136)*10)))</f>
        <v>9.1587085723876953</v>
      </c>
      <c r="W68" s="6">
        <f t="shared" ref="W68:W131" si="22">AVERAGE(S68,V68)</f>
        <v>9.5793542861938477</v>
      </c>
      <c r="X68" s="7">
        <f t="shared" ref="X68:X131" si="23">IF(U68="x",W68,(W68*0.66)+(U68*0.33))</f>
        <v>9.5793542861938477</v>
      </c>
    </row>
    <row r="69" spans="1:24" s="11" customFormat="1" x14ac:dyDescent="0.25">
      <c r="A69" s="11" t="s">
        <v>413</v>
      </c>
      <c r="B69" s="32" t="s">
        <v>14</v>
      </c>
      <c r="C69" s="32" t="s">
        <v>542</v>
      </c>
      <c r="D69" s="4">
        <f>IF('Indicator Data'!G71=0,0,IF(LOG('Indicator Data'!G71)&gt;D$135,10,IF(LOG('Indicator Data'!G71)&lt;D$136,0,10-(D$135-LOG('Indicator Data'!G71))/(D$135-D$136)*10)))</f>
        <v>4.6033986761371368</v>
      </c>
      <c r="E69" s="4" t="str">
        <f>IF('Indicator Data'!D71="No data","x",IF(('Indicator Data'!D71)^2&gt;E$135,10,IF(('Indicator Data'!D71)^2&lt;E$136,0,10-(E$135-('Indicator Data'!D71)^2)/(E$135-E$136)*10)))</f>
        <v>x</v>
      </c>
      <c r="F69" s="61">
        <f>'Indicator Data'!E71/'Indicator Data'!$BE71</f>
        <v>3.905562680721268E-3</v>
      </c>
      <c r="G69" s="61">
        <f>'Indicator Data'!F71/'Indicator Data'!$BE71</f>
        <v>0.87035260925150504</v>
      </c>
      <c r="H69" s="61">
        <f t="shared" si="15"/>
        <v>0.2195409336532369</v>
      </c>
      <c r="I69" s="4">
        <f t="shared" si="16"/>
        <v>5.4885233413309216</v>
      </c>
      <c r="J69" s="61">
        <f>'Indicator Data'!G71/'Indicator Data'!$BE71</f>
        <v>3.5292454432559372E-4</v>
      </c>
      <c r="K69" s="61">
        <f>'Indicator Data'!I71/'Indicator Data'!$BE71</f>
        <v>0</v>
      </c>
      <c r="L69" s="4">
        <f t="shared" si="13"/>
        <v>0.50417792046513377</v>
      </c>
      <c r="M69" s="4">
        <f>IF('Indicator Data'!H71=0,0,IF('Indicator Data'!H71&gt;M$135,10,IF('Indicator Data'!H71&lt;M$136,0,10-(M$135-'Indicator Data'!H71)/(M$135-M$136)*10)))</f>
        <v>0</v>
      </c>
      <c r="N69" s="6" t="str">
        <f t="shared" si="17"/>
        <v>x</v>
      </c>
      <c r="O69" s="6">
        <f t="shared" si="14"/>
        <v>2.8028699601992657</v>
      </c>
      <c r="P69" s="6">
        <f t="shared" si="18"/>
        <v>5.4885233413309216</v>
      </c>
      <c r="Q69" s="6">
        <f t="shared" si="19"/>
        <v>0</v>
      </c>
      <c r="R69" s="16">
        <f t="shared" si="20"/>
        <v>2.8028699601992657</v>
      </c>
      <c r="S69" s="6">
        <f>IF('Indicator Data'!J71=5,10,IF('Indicator Data'!J71=4,8,IF('Indicator Data'!J71=3,5,IF('Indicator Data'!J71=2,2,IF('Indicator Data'!J71=1,1,0)))))</f>
        <v>5</v>
      </c>
      <c r="T69" s="4">
        <f>IF('Indicator Data'!K71="No data","x",IF('Indicator Data'!K71&gt;1000,10,IF('Indicator Data'!K71&gt;=500,9,IF('Indicator Data'!K71&gt;=240,8,IF('Indicator Data'!K71&gt;=120,7,IF('Indicator Data'!K71&gt;=60,6,IF('Indicator Data'!K71&gt;=20,5,IF('Indicator Data'!K71&gt;=1,4,0))))))))</f>
        <v>4</v>
      </c>
      <c r="U69" s="6" t="str">
        <f t="shared" si="21"/>
        <v>x</v>
      </c>
      <c r="V69" s="4">
        <f>IF('Indicator Data'!L71="No data","x",IF('Indicator Data'!L71&gt;V$135,0,IF('Indicator Data'!L71&lt;V$136,10,(V$135-'Indicator Data'!L71)/(V$135-V$136)*10)))</f>
        <v>9.1587085723876953</v>
      </c>
      <c r="W69" s="6">
        <f t="shared" si="22"/>
        <v>7.0793542861938477</v>
      </c>
      <c r="X69" s="7">
        <f t="shared" si="23"/>
        <v>7.0793542861938477</v>
      </c>
    </row>
    <row r="70" spans="1:24" s="11" customFormat="1" x14ac:dyDescent="0.25">
      <c r="A70" s="11" t="s">
        <v>414</v>
      </c>
      <c r="B70" s="32" t="s">
        <v>14</v>
      </c>
      <c r="C70" s="32" t="s">
        <v>543</v>
      </c>
      <c r="D70" s="4">
        <f>IF('Indicator Data'!G72=0,0,IF(LOG('Indicator Data'!G72)&gt;D$135,10,IF(LOG('Indicator Data'!G72)&lt;D$136,0,10-(D$135-LOG('Indicator Data'!G72))/(D$135-D$136)*10)))</f>
        <v>6.2374724342079197</v>
      </c>
      <c r="E70" s="4" t="str">
        <f>IF('Indicator Data'!D72="No data","x",IF(('Indicator Data'!D72)^2&gt;E$135,10,IF(('Indicator Data'!D72)^2&lt;E$136,0,10-(E$135-('Indicator Data'!D72)^2)/(E$135-E$136)*10)))</f>
        <v>x</v>
      </c>
      <c r="F70" s="61">
        <f>'Indicator Data'!E72/'Indicator Data'!$BE72</f>
        <v>0.3839908530802989</v>
      </c>
      <c r="G70" s="61">
        <f>'Indicator Data'!F72/'Indicator Data'!$BE72</f>
        <v>0.32778829291356421</v>
      </c>
      <c r="H70" s="61">
        <f t="shared" si="15"/>
        <v>0.27394249976854051</v>
      </c>
      <c r="I70" s="4">
        <f t="shared" si="16"/>
        <v>6.8485624942135122</v>
      </c>
      <c r="J70" s="61">
        <f>'Indicator Data'!G72/'Indicator Data'!$BE72</f>
        <v>9.3662444266201495E-4</v>
      </c>
      <c r="K70" s="61">
        <f>'Indicator Data'!I72/'Indicator Data'!$BE72</f>
        <v>0</v>
      </c>
      <c r="L70" s="4">
        <f t="shared" si="13"/>
        <v>1.3380349180885922</v>
      </c>
      <c r="M70" s="4">
        <f>IF('Indicator Data'!H72=0,0,IF('Indicator Data'!H72&gt;M$135,10,IF('Indicator Data'!H72&lt;M$136,0,10-(M$135-'Indicator Data'!H72)/(M$135-M$136)*10)))</f>
        <v>2.0833333333333339</v>
      </c>
      <c r="N70" s="6" t="str">
        <f t="shared" si="17"/>
        <v>x</v>
      </c>
      <c r="O70" s="6">
        <f t="shared" si="14"/>
        <v>4.2096299565591151</v>
      </c>
      <c r="P70" s="6">
        <f t="shared" si="18"/>
        <v>6.8485624942135122</v>
      </c>
      <c r="Q70" s="6">
        <f t="shared" si="19"/>
        <v>2.0833333333333339</v>
      </c>
      <c r="R70" s="16">
        <f t="shared" si="20"/>
        <v>4.2096299565591151</v>
      </c>
      <c r="S70" s="6">
        <f>IF('Indicator Data'!J72=5,10,IF('Indicator Data'!J72=4,8,IF('Indicator Data'!J72=3,5,IF('Indicator Data'!J72=2,2,IF('Indicator Data'!J72=1,1,0)))))</f>
        <v>0</v>
      </c>
      <c r="T70" s="4">
        <f>IF('Indicator Data'!K72="No data","x",IF('Indicator Data'!K72&gt;1000,10,IF('Indicator Data'!K72&gt;=500,9,IF('Indicator Data'!K72&gt;=240,8,IF('Indicator Data'!K72&gt;=120,7,IF('Indicator Data'!K72&gt;=60,6,IF('Indicator Data'!K72&gt;=20,5,IF('Indicator Data'!K72&gt;=1,4,0))))))))</f>
        <v>4</v>
      </c>
      <c r="U70" s="6">
        <f t="shared" si="21"/>
        <v>4</v>
      </c>
      <c r="V70" s="4">
        <f>IF('Indicator Data'!L72="No data","x",IF('Indicator Data'!L72&gt;V$135,0,IF('Indicator Data'!L72&lt;V$136,10,(V$135-'Indicator Data'!L72)/(V$135-V$136)*10)))</f>
        <v>9.1587085723876953</v>
      </c>
      <c r="W70" s="6">
        <f t="shared" si="22"/>
        <v>4.5793542861938477</v>
      </c>
      <c r="X70" s="7">
        <f t="shared" si="23"/>
        <v>4.3423738288879399</v>
      </c>
    </row>
    <row r="71" spans="1:24" s="11" customFormat="1" x14ac:dyDescent="0.25">
      <c r="A71" s="11" t="s">
        <v>415</v>
      </c>
      <c r="B71" s="32" t="s">
        <v>14</v>
      </c>
      <c r="C71" s="32" t="s">
        <v>544</v>
      </c>
      <c r="D71" s="4">
        <f>IF('Indicator Data'!G73=0,0,IF(LOG('Indicator Data'!G73)&gt;D$135,10,IF(LOG('Indicator Data'!G73)&lt;D$136,0,10-(D$135-LOG('Indicator Data'!G73))/(D$135-D$136)*10)))</f>
        <v>6.8088444038301423</v>
      </c>
      <c r="E71" s="4" t="str">
        <f>IF('Indicator Data'!D73="No data","x",IF(('Indicator Data'!D73)^2&gt;E$135,10,IF(('Indicator Data'!D73)^2&lt;E$136,0,10-(E$135-('Indicator Data'!D73)^2)/(E$135-E$136)*10)))</f>
        <v>x</v>
      </c>
      <c r="F71" s="61">
        <f>'Indicator Data'!E73/'Indicator Data'!$BE73</f>
        <v>0.36595957096892195</v>
      </c>
      <c r="G71" s="61">
        <f>'Indicator Data'!F73/'Indicator Data'!$BE73</f>
        <v>0.37585920156080799</v>
      </c>
      <c r="H71" s="61">
        <f t="shared" si="15"/>
        <v>0.27694458587466297</v>
      </c>
      <c r="I71" s="4">
        <f t="shared" si="16"/>
        <v>6.9236146468665734</v>
      </c>
      <c r="J71" s="61">
        <f>'Indicator Data'!G73/'Indicator Data'!$BE73</f>
        <v>1.0991049492544221E-3</v>
      </c>
      <c r="K71" s="61">
        <f>'Indicator Data'!I73/'Indicator Data'!$BE73</f>
        <v>0</v>
      </c>
      <c r="L71" s="4">
        <f t="shared" si="13"/>
        <v>1.5701499275063178</v>
      </c>
      <c r="M71" s="4">
        <f>IF('Indicator Data'!H73=0,0,IF('Indicator Data'!H73&gt;M$135,10,IF('Indicator Data'!H73&lt;M$136,0,10-(M$135-'Indicator Data'!H73)/(M$135-M$136)*10)))</f>
        <v>0</v>
      </c>
      <c r="N71" s="6" t="str">
        <f t="shared" si="17"/>
        <v>x</v>
      </c>
      <c r="O71" s="6">
        <f t="shared" si="14"/>
        <v>4.7042585565658666</v>
      </c>
      <c r="P71" s="6">
        <f t="shared" si="18"/>
        <v>6.9236146468665734</v>
      </c>
      <c r="Q71" s="6">
        <f t="shared" si="19"/>
        <v>0</v>
      </c>
      <c r="R71" s="16">
        <f t="shared" si="20"/>
        <v>4.7042585565658666</v>
      </c>
      <c r="S71" s="6">
        <f>IF('Indicator Data'!J73=5,10,IF('Indicator Data'!J73=4,8,IF('Indicator Data'!J73=3,5,IF('Indicator Data'!J73=2,2,IF('Indicator Data'!J73=1,1,0)))))</f>
        <v>0</v>
      </c>
      <c r="T71" s="4">
        <f>IF('Indicator Data'!K73="No data","x",IF('Indicator Data'!K73&gt;1000,10,IF('Indicator Data'!K73&gt;=500,9,IF('Indicator Data'!K73&gt;=240,8,IF('Indicator Data'!K73&gt;=120,7,IF('Indicator Data'!K73&gt;=60,6,IF('Indicator Data'!K73&gt;=20,5,IF('Indicator Data'!K73&gt;=1,4,0))))))))</f>
        <v>4</v>
      </c>
      <c r="U71" s="6">
        <f t="shared" si="21"/>
        <v>4</v>
      </c>
      <c r="V71" s="4">
        <f>IF('Indicator Data'!L73="No data","x",IF('Indicator Data'!L73&gt;V$135,0,IF('Indicator Data'!L73&lt;V$136,10,(V$135-'Indicator Data'!L73)/(V$135-V$136)*10)))</f>
        <v>9.1587085723876953</v>
      </c>
      <c r="W71" s="6">
        <f t="shared" si="22"/>
        <v>4.5793542861938477</v>
      </c>
      <c r="X71" s="7">
        <f t="shared" si="23"/>
        <v>4.3423738288879399</v>
      </c>
    </row>
    <row r="72" spans="1:24" s="11" customFormat="1" x14ac:dyDescent="0.25">
      <c r="A72" s="11" t="s">
        <v>416</v>
      </c>
      <c r="B72" s="32" t="s">
        <v>14</v>
      </c>
      <c r="C72" s="32" t="s">
        <v>545</v>
      </c>
      <c r="D72" s="4">
        <f>IF('Indicator Data'!G74=0,0,IF(LOG('Indicator Data'!G74)&gt;D$135,10,IF(LOG('Indicator Data'!G74)&lt;D$136,0,10-(D$135-LOG('Indicator Data'!G74))/(D$135-D$136)*10)))</f>
        <v>6.5056927107504814</v>
      </c>
      <c r="E72" s="4" t="str">
        <f>IF('Indicator Data'!D74="No data","x",IF(('Indicator Data'!D74)^2&gt;E$135,10,IF(('Indicator Data'!D74)^2&lt;E$136,0,10-(E$135-('Indicator Data'!D74)^2)/(E$135-E$136)*10)))</f>
        <v>x</v>
      </c>
      <c r="F72" s="61">
        <f>'Indicator Data'!E74/'Indicator Data'!$BE74</f>
        <v>0.16781726838855474</v>
      </c>
      <c r="G72" s="61">
        <f>'Indicator Data'!F74/'Indicator Data'!$BE74</f>
        <v>0.31888125822239438</v>
      </c>
      <c r="H72" s="61">
        <f t="shared" si="15"/>
        <v>0.16362894874987596</v>
      </c>
      <c r="I72" s="4">
        <f t="shared" si="16"/>
        <v>4.090723718746899</v>
      </c>
      <c r="J72" s="61">
        <f>'Indicator Data'!G74/'Indicator Data'!$BE74</f>
        <v>1.6012662887432819E-3</v>
      </c>
      <c r="K72" s="61">
        <f>'Indicator Data'!I74/'Indicator Data'!$BE74</f>
        <v>0</v>
      </c>
      <c r="L72" s="4">
        <f t="shared" si="13"/>
        <v>2.2875232696332599</v>
      </c>
      <c r="M72" s="4">
        <f>IF('Indicator Data'!H74=0,0,IF('Indicator Data'!H74&gt;M$135,10,IF('Indicator Data'!H74&lt;M$136,0,10-(M$135-'Indicator Data'!H74)/(M$135-M$136)*10)))</f>
        <v>5.2083333333333339</v>
      </c>
      <c r="N72" s="6" t="str">
        <f t="shared" si="17"/>
        <v>x</v>
      </c>
      <c r="O72" s="6">
        <f t="shared" si="14"/>
        <v>4.7364492532287308</v>
      </c>
      <c r="P72" s="6">
        <f t="shared" si="18"/>
        <v>4.090723718746899</v>
      </c>
      <c r="Q72" s="6">
        <f t="shared" si="19"/>
        <v>5.2083333333333339</v>
      </c>
      <c r="R72" s="16">
        <f t="shared" si="20"/>
        <v>4.7364492532287308</v>
      </c>
      <c r="S72" s="6">
        <f>IF('Indicator Data'!J74=5,10,IF('Indicator Data'!J74=4,8,IF('Indicator Data'!J74=3,5,IF('Indicator Data'!J74=2,2,IF('Indicator Data'!J74=1,1,0)))))</f>
        <v>0</v>
      </c>
      <c r="T72" s="4">
        <f>IF('Indicator Data'!K74="No data","x",IF('Indicator Data'!K74&gt;1000,10,IF('Indicator Data'!K74&gt;=500,9,IF('Indicator Data'!K74&gt;=240,8,IF('Indicator Data'!K74&gt;=120,7,IF('Indicator Data'!K74&gt;=60,6,IF('Indicator Data'!K74&gt;=20,5,IF('Indicator Data'!K74&gt;=1,4,0))))))))</f>
        <v>4</v>
      </c>
      <c r="U72" s="6">
        <f t="shared" si="21"/>
        <v>4</v>
      </c>
      <c r="V72" s="4">
        <f>IF('Indicator Data'!L74="No data","x",IF('Indicator Data'!L74&gt;V$135,0,IF('Indicator Data'!L74&lt;V$136,10,(V$135-'Indicator Data'!L74)/(V$135-V$136)*10)))</f>
        <v>9.1587085723876953</v>
      </c>
      <c r="W72" s="6">
        <f t="shared" si="22"/>
        <v>4.5793542861938477</v>
      </c>
      <c r="X72" s="7">
        <f t="shared" si="23"/>
        <v>4.3423738288879399</v>
      </c>
    </row>
    <row r="73" spans="1:24" s="11" customFormat="1" x14ac:dyDescent="0.25">
      <c r="A73" s="11" t="s">
        <v>417</v>
      </c>
      <c r="B73" s="32" t="s">
        <v>14</v>
      </c>
      <c r="C73" s="32" t="s">
        <v>546</v>
      </c>
      <c r="D73" s="4">
        <f>IF('Indicator Data'!G75=0,0,IF(LOG('Indicator Data'!G75)&gt;D$135,10,IF(LOG('Indicator Data'!G75)&lt;D$136,0,10-(D$135-LOG('Indicator Data'!G75))/(D$135-D$136)*10)))</f>
        <v>5.3465460847487307</v>
      </c>
      <c r="E73" s="4" t="str">
        <f>IF('Indicator Data'!D75="No data","x",IF(('Indicator Data'!D75)^2&gt;E$135,10,IF(('Indicator Data'!D75)^2&lt;E$136,0,10-(E$135-('Indicator Data'!D75)^2)/(E$135-E$136)*10)))</f>
        <v>x</v>
      </c>
      <c r="F73" s="61">
        <f>'Indicator Data'!E75/'Indicator Data'!$BE75</f>
        <v>0.5298240133489005</v>
      </c>
      <c r="G73" s="61">
        <f>'Indicator Data'!F75/'Indicator Data'!$BE75</f>
        <v>0.1909467752113039</v>
      </c>
      <c r="H73" s="61">
        <f t="shared" si="15"/>
        <v>0.31264870047727622</v>
      </c>
      <c r="I73" s="4">
        <f t="shared" si="16"/>
        <v>7.8162175119319048</v>
      </c>
      <c r="J73" s="61">
        <f>'Indicator Data'!G75/'Indicator Data'!$BE75</f>
        <v>3.7248716665308642E-4</v>
      </c>
      <c r="K73" s="61">
        <f>'Indicator Data'!I75/'Indicator Data'!$BE75</f>
        <v>0</v>
      </c>
      <c r="L73" s="4">
        <f t="shared" si="13"/>
        <v>0.53212452379012376</v>
      </c>
      <c r="M73" s="4">
        <f>IF('Indicator Data'!H75=0,0,IF('Indicator Data'!H75&gt;M$135,10,IF('Indicator Data'!H75&lt;M$136,0,10-(M$135-'Indicator Data'!H75)/(M$135-M$136)*10)))</f>
        <v>6.25</v>
      </c>
      <c r="N73" s="6" t="str">
        <f t="shared" si="17"/>
        <v>x</v>
      </c>
      <c r="O73" s="6">
        <f t="shared" si="14"/>
        <v>3.3019334274092431</v>
      </c>
      <c r="P73" s="6">
        <f t="shared" si="18"/>
        <v>7.8162175119319048</v>
      </c>
      <c r="Q73" s="6">
        <f t="shared" si="19"/>
        <v>6.25</v>
      </c>
      <c r="R73" s="16">
        <f t="shared" si="20"/>
        <v>3.3019334274092431</v>
      </c>
      <c r="S73" s="6">
        <f>IF('Indicator Data'!J75=5,10,IF('Indicator Data'!J75=4,8,IF('Indicator Data'!J75=3,5,IF('Indicator Data'!J75=2,2,IF('Indicator Data'!J75=1,1,0)))))</f>
        <v>0</v>
      </c>
      <c r="T73" s="4">
        <f>IF('Indicator Data'!K75="No data","x",IF('Indicator Data'!K75&gt;1000,10,IF('Indicator Data'!K75&gt;=500,9,IF('Indicator Data'!K75&gt;=240,8,IF('Indicator Data'!K75&gt;=120,7,IF('Indicator Data'!K75&gt;=60,6,IF('Indicator Data'!K75&gt;=20,5,IF('Indicator Data'!K75&gt;=1,4,0))))))))</f>
        <v>4</v>
      </c>
      <c r="U73" s="6">
        <f t="shared" si="21"/>
        <v>4</v>
      </c>
      <c r="V73" s="4">
        <f>IF('Indicator Data'!L75="No data","x",IF('Indicator Data'!L75&gt;V$135,0,IF('Indicator Data'!L75&lt;V$136,10,(V$135-'Indicator Data'!L75)/(V$135-V$136)*10)))</f>
        <v>9.1587085723876953</v>
      </c>
      <c r="W73" s="6">
        <f t="shared" si="22"/>
        <v>4.5793542861938477</v>
      </c>
      <c r="X73" s="7">
        <f t="shared" si="23"/>
        <v>4.3423738288879399</v>
      </c>
    </row>
    <row r="74" spans="1:24" s="11" customFormat="1" x14ac:dyDescent="0.25">
      <c r="A74" s="11" t="s">
        <v>418</v>
      </c>
      <c r="B74" s="32" t="s">
        <v>14</v>
      </c>
      <c r="C74" s="32" t="s">
        <v>547</v>
      </c>
      <c r="D74" s="4">
        <f>IF('Indicator Data'!G76=0,0,IF(LOG('Indicator Data'!G76)&gt;D$135,10,IF(LOG('Indicator Data'!G76)&lt;D$136,0,10-(D$135-LOG('Indicator Data'!G76))/(D$135-D$136)*10)))</f>
        <v>4.4381156493505909</v>
      </c>
      <c r="E74" s="4" t="str">
        <f>IF('Indicator Data'!D76="No data","x",IF(('Indicator Data'!D76)^2&gt;E$135,10,IF(('Indicator Data'!D76)^2&lt;E$136,0,10-(E$135-('Indicator Data'!D76)^2)/(E$135-E$136)*10)))</f>
        <v>x</v>
      </c>
      <c r="F74" s="61">
        <f>'Indicator Data'!E76/'Indicator Data'!$BE76</f>
        <v>0.47939704606246031</v>
      </c>
      <c r="G74" s="61">
        <f>'Indicator Data'!F76/'Indicator Data'!$BE76</f>
        <v>0.37771539500639634</v>
      </c>
      <c r="H74" s="61">
        <f t="shared" si="15"/>
        <v>0.33412737178282925</v>
      </c>
      <c r="I74" s="4">
        <f t="shared" si="16"/>
        <v>8.3531842945707311</v>
      </c>
      <c r="J74" s="61">
        <f>'Indicator Data'!G76/'Indicator Data'!$BE76</f>
        <v>2.1327035416834404E-4</v>
      </c>
      <c r="K74" s="61">
        <f>'Indicator Data'!I76/'Indicator Data'!$BE76</f>
        <v>0</v>
      </c>
      <c r="L74" s="4">
        <f t="shared" si="13"/>
        <v>0.30467193452620478</v>
      </c>
      <c r="M74" s="4">
        <f>IF('Indicator Data'!H76=0,0,IF('Indicator Data'!H76&gt;M$135,10,IF('Indicator Data'!H76&lt;M$136,0,10-(M$135-'Indicator Data'!H76)/(M$135-M$136)*10)))</f>
        <v>4.1666666666666661</v>
      </c>
      <c r="N74" s="6" t="str">
        <f t="shared" si="17"/>
        <v>x</v>
      </c>
      <c r="O74" s="6">
        <f t="shared" si="14"/>
        <v>2.6192727010174428</v>
      </c>
      <c r="P74" s="6">
        <f t="shared" si="18"/>
        <v>8.3531842945707311</v>
      </c>
      <c r="Q74" s="6">
        <f t="shared" si="19"/>
        <v>4.1666666666666661</v>
      </c>
      <c r="R74" s="16">
        <f t="shared" si="20"/>
        <v>2.6192727010174428</v>
      </c>
      <c r="S74" s="6">
        <f>IF('Indicator Data'!J76=5,10,IF('Indicator Data'!J76=4,8,IF('Indicator Data'!J76=3,5,IF('Indicator Data'!J76=2,2,IF('Indicator Data'!J76=1,1,0)))))</f>
        <v>0</v>
      </c>
      <c r="T74" s="4">
        <f>IF('Indicator Data'!K76="No data","x",IF('Indicator Data'!K76&gt;1000,10,IF('Indicator Data'!K76&gt;=500,9,IF('Indicator Data'!K76&gt;=240,8,IF('Indicator Data'!K76&gt;=120,7,IF('Indicator Data'!K76&gt;=60,6,IF('Indicator Data'!K76&gt;=20,5,IF('Indicator Data'!K76&gt;=1,4,0))))))))</f>
        <v>4</v>
      </c>
      <c r="U74" s="6">
        <f t="shared" si="21"/>
        <v>4</v>
      </c>
      <c r="V74" s="4">
        <f>IF('Indicator Data'!L76="No data","x",IF('Indicator Data'!L76&gt;V$135,0,IF('Indicator Data'!L76&lt;V$136,10,(V$135-'Indicator Data'!L76)/(V$135-V$136)*10)))</f>
        <v>9.1587085723876953</v>
      </c>
      <c r="W74" s="6">
        <f t="shared" si="22"/>
        <v>4.5793542861938477</v>
      </c>
      <c r="X74" s="7">
        <f t="shared" si="23"/>
        <v>4.3423738288879399</v>
      </c>
    </row>
    <row r="75" spans="1:24" s="11" customFormat="1" x14ac:dyDescent="0.25">
      <c r="A75" s="11" t="s">
        <v>419</v>
      </c>
      <c r="B75" s="32" t="s">
        <v>14</v>
      </c>
      <c r="C75" s="32" t="s">
        <v>548</v>
      </c>
      <c r="D75" s="4">
        <f>IF('Indicator Data'!G77=0,0,IF(LOG('Indicator Data'!G77)&gt;D$135,10,IF(LOG('Indicator Data'!G77)&lt;D$136,0,10-(D$135-LOG('Indicator Data'!G77))/(D$135-D$136)*10)))</f>
        <v>3.4322800074252671</v>
      </c>
      <c r="E75" s="4" t="str">
        <f>IF('Indicator Data'!D77="No data","x",IF(('Indicator Data'!D77)^2&gt;E$135,10,IF(('Indicator Data'!D77)^2&lt;E$136,0,10-(E$135-('Indicator Data'!D77)^2)/(E$135-E$136)*10)))</f>
        <v>x</v>
      </c>
      <c r="F75" s="61">
        <f>'Indicator Data'!E77/'Indicator Data'!$BE77</f>
        <v>0.5899701160329951</v>
      </c>
      <c r="G75" s="61">
        <f>'Indicator Data'!F77/'Indicator Data'!$BE77</f>
        <v>7.947429981477272E-2</v>
      </c>
      <c r="H75" s="61">
        <f t="shared" si="15"/>
        <v>0.31485363297019076</v>
      </c>
      <c r="I75" s="4">
        <f t="shared" si="16"/>
        <v>7.8713408242547684</v>
      </c>
      <c r="J75" s="61">
        <f>'Indicator Data'!G77/'Indicator Data'!$BE77</f>
        <v>6.2296760119725925E-5</v>
      </c>
      <c r="K75" s="61">
        <f>'Indicator Data'!I77/'Indicator Data'!$BE77</f>
        <v>0</v>
      </c>
      <c r="L75" s="4">
        <f t="shared" si="13"/>
        <v>8.8995371599608575E-2</v>
      </c>
      <c r="M75" s="4">
        <f>IF('Indicator Data'!H77=0,0,IF('Indicator Data'!H77&gt;M$135,10,IF('Indicator Data'!H77&lt;M$136,0,10-(M$135-'Indicator Data'!H77)/(M$135-M$136)*10)))</f>
        <v>6.25</v>
      </c>
      <c r="N75" s="6" t="str">
        <f t="shared" si="17"/>
        <v>x</v>
      </c>
      <c r="O75" s="6">
        <f t="shared" si="14"/>
        <v>1.9112760490577585</v>
      </c>
      <c r="P75" s="6">
        <f t="shared" si="18"/>
        <v>7.8713408242547684</v>
      </c>
      <c r="Q75" s="6">
        <f t="shared" si="19"/>
        <v>6.25</v>
      </c>
      <c r="R75" s="16">
        <f t="shared" si="20"/>
        <v>1.9112760490577585</v>
      </c>
      <c r="S75" s="6">
        <f>IF('Indicator Data'!J77=5,10,IF('Indicator Data'!J77=4,8,IF('Indicator Data'!J77=3,5,IF('Indicator Data'!J77=2,2,IF('Indicator Data'!J77=1,1,0)))))</f>
        <v>5</v>
      </c>
      <c r="T75" s="4">
        <f>IF('Indicator Data'!K77="No data","x",IF('Indicator Data'!K77&gt;1000,10,IF('Indicator Data'!K77&gt;=500,9,IF('Indicator Data'!K77&gt;=240,8,IF('Indicator Data'!K77&gt;=120,7,IF('Indicator Data'!K77&gt;=60,6,IF('Indicator Data'!K77&gt;=20,5,IF('Indicator Data'!K77&gt;=1,4,0))))))))</f>
        <v>4</v>
      </c>
      <c r="U75" s="6" t="str">
        <f t="shared" si="21"/>
        <v>x</v>
      </c>
      <c r="V75" s="4">
        <f>IF('Indicator Data'!L77="No data","x",IF('Indicator Data'!L77&gt;V$135,0,IF('Indicator Data'!L77&lt;V$136,10,(V$135-'Indicator Data'!L77)/(V$135-V$136)*10)))</f>
        <v>9.1587085723876953</v>
      </c>
      <c r="W75" s="6">
        <f t="shared" si="22"/>
        <v>7.0793542861938477</v>
      </c>
      <c r="X75" s="7">
        <f t="shared" si="23"/>
        <v>7.0793542861938477</v>
      </c>
    </row>
    <row r="76" spans="1:24" s="11" customFormat="1" x14ac:dyDescent="0.25">
      <c r="A76" s="11" t="s">
        <v>420</v>
      </c>
      <c r="B76" s="32" t="s">
        <v>14</v>
      </c>
      <c r="C76" s="32" t="s">
        <v>549</v>
      </c>
      <c r="D76" s="4">
        <f>IF('Indicator Data'!G78=0,0,IF(LOG('Indicator Data'!G78)&gt;D$135,10,IF(LOG('Indicator Data'!G78)&lt;D$136,0,10-(D$135-LOG('Indicator Data'!G78))/(D$135-D$136)*10)))</f>
        <v>4.1135556733727299</v>
      </c>
      <c r="E76" s="4" t="str">
        <f>IF('Indicator Data'!D78="No data","x",IF(('Indicator Data'!D78)^2&gt;E$135,10,IF(('Indicator Data'!D78)^2&lt;E$136,0,10-(E$135-('Indicator Data'!D78)^2)/(E$135-E$136)*10)))</f>
        <v>x</v>
      </c>
      <c r="F76" s="61">
        <f>'Indicator Data'!E78/'Indicator Data'!$BE78</f>
        <v>0.10049402515393555</v>
      </c>
      <c r="G76" s="61">
        <f>'Indicator Data'!F78/'Indicator Data'!$BE78</f>
        <v>4.7625994193141633E-2</v>
      </c>
      <c r="H76" s="61">
        <f t="shared" si="15"/>
        <v>6.2153511125253177E-2</v>
      </c>
      <c r="I76" s="4">
        <f t="shared" si="16"/>
        <v>1.5538377781313297</v>
      </c>
      <c r="J76" s="61">
        <f>'Indicator Data'!G78/'Indicator Data'!$BE78</f>
        <v>2.01494064814532E-4</v>
      </c>
      <c r="K76" s="61">
        <f>'Indicator Data'!I78/'Indicator Data'!$BE78</f>
        <v>0</v>
      </c>
      <c r="L76" s="4">
        <f t="shared" si="13"/>
        <v>0.28784866402076048</v>
      </c>
      <c r="M76" s="4">
        <f>IF('Indicator Data'!H78=0,0,IF('Indicator Data'!H78&gt;M$135,10,IF('Indicator Data'!H78&lt;M$136,0,10-(M$135-'Indicator Data'!H78)/(M$135-M$136)*10)))</f>
        <v>4.1666666666666661</v>
      </c>
      <c r="N76" s="6" t="str">
        <f t="shared" si="17"/>
        <v>x</v>
      </c>
      <c r="O76" s="6">
        <f t="shared" si="14"/>
        <v>2.4084460600645801</v>
      </c>
      <c r="P76" s="6">
        <f t="shared" si="18"/>
        <v>1.5538377781313297</v>
      </c>
      <c r="Q76" s="6">
        <f t="shared" si="19"/>
        <v>4.1666666666666661</v>
      </c>
      <c r="R76" s="16">
        <f t="shared" si="20"/>
        <v>2.4084460600645801</v>
      </c>
      <c r="S76" s="6">
        <f>IF('Indicator Data'!J78=5,10,IF('Indicator Data'!J78=4,8,IF('Indicator Data'!J78=3,5,IF('Indicator Data'!J78=2,2,IF('Indicator Data'!J78=1,1,0)))))</f>
        <v>5</v>
      </c>
      <c r="T76" s="4">
        <f>IF('Indicator Data'!K78="No data","x",IF('Indicator Data'!K78&gt;1000,10,IF('Indicator Data'!K78&gt;=500,9,IF('Indicator Data'!K78&gt;=240,8,IF('Indicator Data'!K78&gt;=120,7,IF('Indicator Data'!K78&gt;=60,6,IF('Indicator Data'!K78&gt;=20,5,IF('Indicator Data'!K78&gt;=1,4,0))))))))</f>
        <v>4</v>
      </c>
      <c r="U76" s="6" t="str">
        <f t="shared" si="21"/>
        <v>x</v>
      </c>
      <c r="V76" s="4">
        <f>IF('Indicator Data'!L78="No data","x",IF('Indicator Data'!L78&gt;V$135,0,IF('Indicator Data'!L78&lt;V$136,10,(V$135-'Indicator Data'!L78)/(V$135-V$136)*10)))</f>
        <v>9.1587085723876953</v>
      </c>
      <c r="W76" s="6">
        <f t="shared" si="22"/>
        <v>7.0793542861938477</v>
      </c>
      <c r="X76" s="7">
        <f t="shared" si="23"/>
        <v>7.0793542861938477</v>
      </c>
    </row>
    <row r="77" spans="1:24" s="11" customFormat="1" x14ac:dyDescent="0.25">
      <c r="A77" s="11" t="s">
        <v>421</v>
      </c>
      <c r="B77" s="32" t="s">
        <v>14</v>
      </c>
      <c r="C77" s="32" t="s">
        <v>550</v>
      </c>
      <c r="D77" s="4">
        <f>IF('Indicator Data'!G79=0,0,IF(LOG('Indicator Data'!G79)&gt;D$135,10,IF(LOG('Indicator Data'!G79)&lt;D$136,0,10-(D$135-LOG('Indicator Data'!G79))/(D$135-D$136)*10)))</f>
        <v>4.4668785553639037</v>
      </c>
      <c r="E77" s="4" t="str">
        <f>IF('Indicator Data'!D79="No data","x",IF(('Indicator Data'!D79)^2&gt;E$135,10,IF(('Indicator Data'!D79)^2&lt;E$136,0,10-(E$135-('Indicator Data'!D79)^2)/(E$135-E$136)*10)))</f>
        <v>x</v>
      </c>
      <c r="F77" s="61">
        <f>'Indicator Data'!E79/'Indicator Data'!$BE79</f>
        <v>0.48265853986271029</v>
      </c>
      <c r="G77" s="61">
        <f>'Indicator Data'!F79/'Indicator Data'!$BE79</f>
        <v>7.018254244610346E-2</v>
      </c>
      <c r="H77" s="61">
        <f t="shared" si="15"/>
        <v>0.25887490554288101</v>
      </c>
      <c r="I77" s="4">
        <f t="shared" si="16"/>
        <v>6.4718726385720249</v>
      </c>
      <c r="J77" s="61">
        <f>'Indicator Data'!G79/'Indicator Data'!$BE79</f>
        <v>2.2106216759402005E-4</v>
      </c>
      <c r="K77" s="61">
        <f>'Indicator Data'!I79/'Indicator Data'!$BE79</f>
        <v>0</v>
      </c>
      <c r="L77" s="4">
        <f t="shared" si="13"/>
        <v>0.31580309656288641</v>
      </c>
      <c r="M77" s="4">
        <f>IF('Indicator Data'!H79=0,0,IF('Indicator Data'!H79&gt;M$135,10,IF('Indicator Data'!H79&lt;M$136,0,10-(M$135-'Indicator Data'!H79)/(M$135-M$136)*10)))</f>
        <v>7.291666666666667</v>
      </c>
      <c r="N77" s="6" t="str">
        <f t="shared" si="17"/>
        <v>x</v>
      </c>
      <c r="O77" s="6">
        <f t="shared" si="14"/>
        <v>2.6419590307916141</v>
      </c>
      <c r="P77" s="6">
        <f t="shared" si="18"/>
        <v>6.4718726385720249</v>
      </c>
      <c r="Q77" s="6">
        <f t="shared" si="19"/>
        <v>7.291666666666667</v>
      </c>
      <c r="R77" s="16">
        <f t="shared" si="20"/>
        <v>2.6419590307916141</v>
      </c>
      <c r="S77" s="6">
        <f>IF('Indicator Data'!J79=5,10,IF('Indicator Data'!J79=4,8,IF('Indicator Data'!J79=3,5,IF('Indicator Data'!J79=2,2,IF('Indicator Data'!J79=1,1,0)))))</f>
        <v>5</v>
      </c>
      <c r="T77" s="4">
        <f>IF('Indicator Data'!K79="No data","x",IF('Indicator Data'!K79&gt;1000,10,IF('Indicator Data'!K79&gt;=500,9,IF('Indicator Data'!K79&gt;=240,8,IF('Indicator Data'!K79&gt;=120,7,IF('Indicator Data'!K79&gt;=60,6,IF('Indicator Data'!K79&gt;=20,5,IF('Indicator Data'!K79&gt;=1,4,0))))))))</f>
        <v>7</v>
      </c>
      <c r="U77" s="6">
        <f t="shared" si="21"/>
        <v>7</v>
      </c>
      <c r="V77" s="4">
        <f>IF('Indicator Data'!L79="No data","x",IF('Indicator Data'!L79&gt;V$135,0,IF('Indicator Data'!L79&lt;V$136,10,(V$135-'Indicator Data'!L79)/(V$135-V$136)*10)))</f>
        <v>9.1587085723876953</v>
      </c>
      <c r="W77" s="6">
        <f t="shared" si="22"/>
        <v>7.0793542861938477</v>
      </c>
      <c r="X77" s="7">
        <f t="shared" si="23"/>
        <v>6.9823738288879404</v>
      </c>
    </row>
    <row r="78" spans="1:24" s="11" customFormat="1" x14ac:dyDescent="0.25">
      <c r="A78" s="11" t="s">
        <v>422</v>
      </c>
      <c r="B78" s="32" t="s">
        <v>14</v>
      </c>
      <c r="C78" s="32" t="s">
        <v>551</v>
      </c>
      <c r="D78" s="4">
        <f>IF('Indicator Data'!G80=0,0,IF(LOG('Indicator Data'!G80)&gt;D$135,10,IF(LOG('Indicator Data'!G80)&lt;D$136,0,10-(D$135-LOG('Indicator Data'!G80))/(D$135-D$136)*10)))</f>
        <v>6.065464563111278</v>
      </c>
      <c r="E78" s="4" t="str">
        <f>IF('Indicator Data'!D80="No data","x",IF(('Indicator Data'!D80)^2&gt;E$135,10,IF(('Indicator Data'!D80)^2&lt;E$136,0,10-(E$135-('Indicator Data'!D80)^2)/(E$135-E$136)*10)))</f>
        <v>x</v>
      </c>
      <c r="F78" s="61">
        <f>'Indicator Data'!E80/'Indicator Data'!$BE80</f>
        <v>0.34593061446438284</v>
      </c>
      <c r="G78" s="61">
        <f>'Indicator Data'!F80/'Indicator Data'!$BE80</f>
        <v>0.56974377379010333</v>
      </c>
      <c r="H78" s="61">
        <f t="shared" si="15"/>
        <v>0.31540125067971725</v>
      </c>
      <c r="I78" s="4">
        <f t="shared" si="16"/>
        <v>7.8850312669929306</v>
      </c>
      <c r="J78" s="61">
        <f>'Indicator Data'!G80/'Indicator Data'!$BE80</f>
        <v>5.8031538879825995E-4</v>
      </c>
      <c r="K78" s="61">
        <f>'Indicator Data'!I80/'Indicator Data'!$BE80</f>
        <v>0</v>
      </c>
      <c r="L78" s="4">
        <f t="shared" si="13"/>
        <v>0.8290219839975137</v>
      </c>
      <c r="M78" s="4">
        <f>IF('Indicator Data'!H80=0,0,IF('Indicator Data'!H80&gt;M$135,10,IF('Indicator Data'!H80&lt;M$136,0,10-(M$135-'Indicator Data'!H80)/(M$135-M$136)*10)))</f>
        <v>0</v>
      </c>
      <c r="N78" s="6" t="str">
        <f t="shared" si="17"/>
        <v>x</v>
      </c>
      <c r="O78" s="6">
        <f t="shared" si="14"/>
        <v>3.9083486195078128</v>
      </c>
      <c r="P78" s="6">
        <f t="shared" si="18"/>
        <v>7.8850312669929306</v>
      </c>
      <c r="Q78" s="6">
        <f t="shared" si="19"/>
        <v>0</v>
      </c>
      <c r="R78" s="16">
        <f t="shared" si="20"/>
        <v>3.9083486195078128</v>
      </c>
      <c r="S78" s="6">
        <f>IF('Indicator Data'!J80=5,10,IF('Indicator Data'!J80=4,8,IF('Indicator Data'!J80=3,5,IF('Indicator Data'!J80=2,2,IF('Indicator Data'!J80=1,1,0)))))</f>
        <v>5</v>
      </c>
      <c r="T78" s="4">
        <f>IF('Indicator Data'!K80="No data","x",IF('Indicator Data'!K80&gt;1000,10,IF('Indicator Data'!K80&gt;=500,9,IF('Indicator Data'!K80&gt;=240,8,IF('Indicator Data'!K80&gt;=120,7,IF('Indicator Data'!K80&gt;=60,6,IF('Indicator Data'!K80&gt;=20,5,IF('Indicator Data'!K80&gt;=1,4,0))))))))</f>
        <v>4</v>
      </c>
      <c r="U78" s="6" t="str">
        <f t="shared" si="21"/>
        <v>x</v>
      </c>
      <c r="V78" s="4">
        <f>IF('Indicator Data'!L80="No data","x",IF('Indicator Data'!L80&gt;V$135,0,IF('Indicator Data'!L80&lt;V$136,10,(V$135-'Indicator Data'!L80)/(V$135-V$136)*10)))</f>
        <v>9.1587085723876953</v>
      </c>
      <c r="W78" s="6">
        <f t="shared" si="22"/>
        <v>7.0793542861938477</v>
      </c>
      <c r="X78" s="7">
        <f t="shared" si="23"/>
        <v>7.0793542861938477</v>
      </c>
    </row>
    <row r="79" spans="1:24" s="11" customFormat="1" x14ac:dyDescent="0.25">
      <c r="A79" s="11" t="s">
        <v>423</v>
      </c>
      <c r="B79" s="32" t="s">
        <v>14</v>
      </c>
      <c r="C79" s="32" t="s">
        <v>552</v>
      </c>
      <c r="D79" s="4">
        <f>IF('Indicator Data'!G81=0,0,IF(LOG('Indicator Data'!G81)&gt;D$135,10,IF(LOG('Indicator Data'!G81)&lt;D$136,0,10-(D$135-LOG('Indicator Data'!G81))/(D$135-D$136)*10)))</f>
        <v>7.9495255571969903</v>
      </c>
      <c r="E79" s="4" t="str">
        <f>IF('Indicator Data'!D81="No data","x",IF(('Indicator Data'!D81)^2&gt;E$135,10,IF(('Indicator Data'!D81)^2&lt;E$136,0,10-(E$135-('Indicator Data'!D81)^2)/(E$135-E$136)*10)))</f>
        <v>x</v>
      </c>
      <c r="F79" s="61">
        <f>'Indicator Data'!E81/'Indicator Data'!$BE81</f>
        <v>0.35108205894413214</v>
      </c>
      <c r="G79" s="61">
        <f>'Indicator Data'!F81/'Indicator Data'!$BE81</f>
        <v>5.565101728189624E-2</v>
      </c>
      <c r="H79" s="61">
        <f t="shared" si="15"/>
        <v>0.18945378379254013</v>
      </c>
      <c r="I79" s="4">
        <f t="shared" si="16"/>
        <v>4.7363445948135032</v>
      </c>
      <c r="J79" s="61">
        <f>'Indicator Data'!G81/'Indicator Data'!$BE81</f>
        <v>3.0070940706242747E-3</v>
      </c>
      <c r="K79" s="61">
        <f>'Indicator Data'!I81/'Indicator Data'!$BE81</f>
        <v>0</v>
      </c>
      <c r="L79" s="4">
        <f t="shared" si="13"/>
        <v>4.2958486723203926</v>
      </c>
      <c r="M79" s="4">
        <f>IF('Indicator Data'!H81=0,0,IF('Indicator Data'!H81&gt;M$135,10,IF('Indicator Data'!H81&lt;M$136,0,10-(M$135-'Indicator Data'!H81)/(M$135-M$136)*10)))</f>
        <v>4.1666666666666661</v>
      </c>
      <c r="N79" s="6" t="str">
        <f t="shared" si="17"/>
        <v>x</v>
      </c>
      <c r="O79" s="6">
        <f t="shared" si="14"/>
        <v>6.4692326904053026</v>
      </c>
      <c r="P79" s="6">
        <f t="shared" si="18"/>
        <v>4.7363445948135032</v>
      </c>
      <c r="Q79" s="6">
        <f t="shared" si="19"/>
        <v>4.1666666666666661</v>
      </c>
      <c r="R79" s="16">
        <f t="shared" si="20"/>
        <v>6.4692326904053026</v>
      </c>
      <c r="S79" s="6">
        <f>IF('Indicator Data'!J81=5,10,IF('Indicator Data'!J81=4,8,IF('Indicator Data'!J81=3,5,IF('Indicator Data'!J81=2,2,IF('Indicator Data'!J81=1,1,0)))))</f>
        <v>0</v>
      </c>
      <c r="T79" s="4">
        <f>IF('Indicator Data'!K81="No data","x",IF('Indicator Data'!K81&gt;1000,10,IF('Indicator Data'!K81&gt;=500,9,IF('Indicator Data'!K81&gt;=240,8,IF('Indicator Data'!K81&gt;=120,7,IF('Indicator Data'!K81&gt;=60,6,IF('Indicator Data'!K81&gt;=20,5,IF('Indicator Data'!K81&gt;=1,4,0))))))))</f>
        <v>4</v>
      </c>
      <c r="U79" s="6">
        <f t="shared" si="21"/>
        <v>4</v>
      </c>
      <c r="V79" s="4">
        <f>IF('Indicator Data'!L81="No data","x",IF('Indicator Data'!L81&gt;V$135,0,IF('Indicator Data'!L81&lt;V$136,10,(V$135-'Indicator Data'!L81)/(V$135-V$136)*10)))</f>
        <v>9.1587085723876953</v>
      </c>
      <c r="W79" s="6">
        <f t="shared" si="22"/>
        <v>4.5793542861938477</v>
      </c>
      <c r="X79" s="7">
        <f t="shared" si="23"/>
        <v>4.3423738288879399</v>
      </c>
    </row>
    <row r="80" spans="1:24" s="11" customFormat="1" x14ac:dyDescent="0.25">
      <c r="A80" s="11" t="s">
        <v>424</v>
      </c>
      <c r="B80" s="32" t="s">
        <v>14</v>
      </c>
      <c r="C80" s="32" t="s">
        <v>553</v>
      </c>
      <c r="D80" s="4">
        <f>IF('Indicator Data'!G82=0,0,IF(LOG('Indicator Data'!G82)&gt;D$135,10,IF(LOG('Indicator Data'!G82)&lt;D$136,0,10-(D$135-LOG('Indicator Data'!G82))/(D$135-D$136)*10)))</f>
        <v>6.0780072113912915</v>
      </c>
      <c r="E80" s="4" t="str">
        <f>IF('Indicator Data'!D82="No data","x",IF(('Indicator Data'!D82)^2&gt;E$135,10,IF(('Indicator Data'!D82)^2&lt;E$136,0,10-(E$135-('Indicator Data'!D82)^2)/(E$135-E$136)*10)))</f>
        <v>x</v>
      </c>
      <c r="F80" s="61">
        <f>'Indicator Data'!E82/'Indicator Data'!$BE82</f>
        <v>0.47380046861776387</v>
      </c>
      <c r="G80" s="61">
        <f>'Indicator Data'!F82/'Indicator Data'!$BE82</f>
        <v>0.12152893106555372</v>
      </c>
      <c r="H80" s="61">
        <f t="shared" si="15"/>
        <v>0.26728246707527037</v>
      </c>
      <c r="I80" s="4">
        <f t="shared" si="16"/>
        <v>6.6820616768817587</v>
      </c>
      <c r="J80" s="61">
        <f>'Indicator Data'!G82/'Indicator Data'!$BE82</f>
        <v>3.8082601006374E-4</v>
      </c>
      <c r="K80" s="61">
        <f>'Indicator Data'!I82/'Indicator Data'!$BE82</f>
        <v>0</v>
      </c>
      <c r="L80" s="4">
        <f t="shared" si="13"/>
        <v>0.54403715723391421</v>
      </c>
      <c r="M80" s="4">
        <f>IF('Indicator Data'!H82=0,0,IF('Indicator Data'!H82&gt;M$135,10,IF('Indicator Data'!H82&lt;M$136,0,10-(M$135-'Indicator Data'!H82)/(M$135-M$136)*10)))</f>
        <v>3.125</v>
      </c>
      <c r="N80" s="6" t="str">
        <f t="shared" si="17"/>
        <v>x</v>
      </c>
      <c r="O80" s="6">
        <f t="shared" si="14"/>
        <v>3.8182940198982065</v>
      </c>
      <c r="P80" s="6">
        <f t="shared" si="18"/>
        <v>6.6820616768817587</v>
      </c>
      <c r="Q80" s="6">
        <f t="shared" si="19"/>
        <v>3.125</v>
      </c>
      <c r="R80" s="16">
        <f t="shared" si="20"/>
        <v>3.8182940198982065</v>
      </c>
      <c r="S80" s="6">
        <f>IF('Indicator Data'!J82=5,10,IF('Indicator Data'!J82=4,8,IF('Indicator Data'!J82=3,5,IF('Indicator Data'!J82=2,2,IF('Indicator Data'!J82=1,1,0)))))</f>
        <v>8</v>
      </c>
      <c r="T80" s="4">
        <f>IF('Indicator Data'!K82="No data","x",IF('Indicator Data'!K82&gt;1000,10,IF('Indicator Data'!K82&gt;=500,9,IF('Indicator Data'!K82&gt;=240,8,IF('Indicator Data'!K82&gt;=120,7,IF('Indicator Data'!K82&gt;=60,6,IF('Indicator Data'!K82&gt;=20,5,IF('Indicator Data'!K82&gt;=1,4,0))))))))</f>
        <v>7</v>
      </c>
      <c r="U80" s="6" t="str">
        <f t="shared" si="21"/>
        <v>x</v>
      </c>
      <c r="V80" s="4">
        <f>IF('Indicator Data'!L82="No data","x",IF('Indicator Data'!L82&gt;V$135,0,IF('Indicator Data'!L82&lt;V$136,10,(V$135-'Indicator Data'!L82)/(V$135-V$136)*10)))</f>
        <v>9.1587085723876953</v>
      </c>
      <c r="W80" s="6">
        <f t="shared" si="22"/>
        <v>8.5793542861938477</v>
      </c>
      <c r="X80" s="7">
        <f t="shared" si="23"/>
        <v>8.5793542861938477</v>
      </c>
    </row>
    <row r="81" spans="1:24" s="11" customFormat="1" x14ac:dyDescent="0.25">
      <c r="A81" s="11" t="s">
        <v>425</v>
      </c>
      <c r="B81" s="32" t="s">
        <v>14</v>
      </c>
      <c r="C81" s="32" t="s">
        <v>554</v>
      </c>
      <c r="D81" s="4">
        <f>IF('Indicator Data'!G83=0,0,IF(LOG('Indicator Data'!G83)&gt;D$135,10,IF(LOG('Indicator Data'!G83)&lt;D$136,0,10-(D$135-LOG('Indicator Data'!G83))/(D$135-D$136)*10)))</f>
        <v>8.4919798878537041</v>
      </c>
      <c r="E81" s="4" t="str">
        <f>IF('Indicator Data'!D83="No data","x",IF(('Indicator Data'!D83)^2&gt;E$135,10,IF(('Indicator Data'!D83)^2&lt;E$136,0,10-(E$135-('Indicator Data'!D83)^2)/(E$135-E$136)*10)))</f>
        <v>x</v>
      </c>
      <c r="F81" s="61">
        <f>'Indicator Data'!E83/'Indicator Data'!$BE83</f>
        <v>0.40315822632154019</v>
      </c>
      <c r="G81" s="61">
        <f>'Indicator Data'!F83/'Indicator Data'!$BE83</f>
        <v>0.23742106740721508</v>
      </c>
      <c r="H81" s="61">
        <f t="shared" si="15"/>
        <v>0.26093438001257385</v>
      </c>
      <c r="I81" s="4">
        <f t="shared" si="16"/>
        <v>6.5233595003143456</v>
      </c>
      <c r="J81" s="61">
        <f>'Indicator Data'!G83/'Indicator Data'!$BE83</f>
        <v>6.572674659985212E-3</v>
      </c>
      <c r="K81" s="61">
        <f>'Indicator Data'!I83/'Indicator Data'!$BE83</f>
        <v>0</v>
      </c>
      <c r="L81" s="4">
        <f t="shared" si="13"/>
        <v>9.3895352285503026</v>
      </c>
      <c r="M81" s="4">
        <f>IF('Indicator Data'!H83=0,0,IF('Indicator Data'!H83&gt;M$135,10,IF('Indicator Data'!H83&lt;M$136,0,10-(M$135-'Indicator Data'!H83)/(M$135-M$136)*10)))</f>
        <v>5.2083333333333339</v>
      </c>
      <c r="N81" s="6" t="str">
        <f t="shared" si="17"/>
        <v>x</v>
      </c>
      <c r="O81" s="6">
        <f t="shared" si="14"/>
        <v>8.9876627017491266</v>
      </c>
      <c r="P81" s="6">
        <f t="shared" si="18"/>
        <v>6.5233595003143456</v>
      </c>
      <c r="Q81" s="6">
        <f t="shared" si="19"/>
        <v>5.2083333333333339</v>
      </c>
      <c r="R81" s="16">
        <f t="shared" si="20"/>
        <v>8.9876627017491266</v>
      </c>
      <c r="S81" s="6">
        <f>IF('Indicator Data'!J83=5,10,IF('Indicator Data'!J83=4,8,IF('Indicator Data'!J83=3,5,IF('Indicator Data'!J83=2,2,IF('Indicator Data'!J83=1,1,0)))))</f>
        <v>0</v>
      </c>
      <c r="T81" s="4">
        <f>IF('Indicator Data'!K83="No data","x",IF('Indicator Data'!K83&gt;1000,10,IF('Indicator Data'!K83&gt;=500,9,IF('Indicator Data'!K83&gt;=240,8,IF('Indicator Data'!K83&gt;=120,7,IF('Indicator Data'!K83&gt;=60,6,IF('Indicator Data'!K83&gt;=20,5,IF('Indicator Data'!K83&gt;=1,4,0))))))))</f>
        <v>4</v>
      </c>
      <c r="U81" s="6">
        <f t="shared" si="21"/>
        <v>4</v>
      </c>
      <c r="V81" s="4">
        <f>IF('Indicator Data'!L83="No data","x",IF('Indicator Data'!L83&gt;V$135,0,IF('Indicator Data'!L83&lt;V$136,10,(V$135-'Indicator Data'!L83)/(V$135-V$136)*10)))</f>
        <v>9.1587085723876953</v>
      </c>
      <c r="W81" s="6">
        <f t="shared" si="22"/>
        <v>4.5793542861938477</v>
      </c>
      <c r="X81" s="7">
        <f t="shared" si="23"/>
        <v>4.3423738288879399</v>
      </c>
    </row>
    <row r="82" spans="1:24" s="11" customFormat="1" x14ac:dyDescent="0.25">
      <c r="A82" s="11" t="s">
        <v>426</v>
      </c>
      <c r="B82" s="32" t="s">
        <v>14</v>
      </c>
      <c r="C82" s="32" t="s">
        <v>555</v>
      </c>
      <c r="D82" s="4">
        <f>IF('Indicator Data'!G84=0,0,IF(LOG('Indicator Data'!G84)&gt;D$135,10,IF(LOG('Indicator Data'!G84)&lt;D$136,0,10-(D$135-LOG('Indicator Data'!G84))/(D$135-D$136)*10)))</f>
        <v>7.4078161027047615</v>
      </c>
      <c r="E82" s="4" t="str">
        <f>IF('Indicator Data'!D84="No data","x",IF(('Indicator Data'!D84)^2&gt;E$135,10,IF(('Indicator Data'!D84)^2&lt;E$136,0,10-(E$135-('Indicator Data'!D84)^2)/(E$135-E$136)*10)))</f>
        <v>x</v>
      </c>
      <c r="F82" s="61">
        <f>'Indicator Data'!E84/'Indicator Data'!$BE84</f>
        <v>0.36270999358491718</v>
      </c>
      <c r="G82" s="61">
        <f>'Indicator Data'!F84/'Indicator Data'!$BE84</f>
        <v>4.4666845235177806E-3</v>
      </c>
      <c r="H82" s="61">
        <f t="shared" si="15"/>
        <v>0.18247166792333802</v>
      </c>
      <c r="I82" s="4">
        <f t="shared" si="16"/>
        <v>4.5617916980834501</v>
      </c>
      <c r="J82" s="61">
        <f>'Indicator Data'!G84/'Indicator Data'!$BE84</f>
        <v>8.3068720964154207E-4</v>
      </c>
      <c r="K82" s="61">
        <f>'Indicator Data'!I84/'Indicator Data'!$BE84</f>
        <v>0</v>
      </c>
      <c r="L82" s="4">
        <f t="shared" si="13"/>
        <v>1.1866960137736307</v>
      </c>
      <c r="M82" s="4">
        <f>IF('Indicator Data'!H84=0,0,IF('Indicator Data'!H84&gt;M$135,10,IF('Indicator Data'!H84&lt;M$136,0,10-(M$135-'Indicator Data'!H84)/(M$135-M$136)*10)))</f>
        <v>7.291666666666667</v>
      </c>
      <c r="N82" s="6" t="str">
        <f t="shared" si="17"/>
        <v>x</v>
      </c>
      <c r="O82" s="6">
        <f t="shared" si="14"/>
        <v>5.0486828112198454</v>
      </c>
      <c r="P82" s="6">
        <f t="shared" si="18"/>
        <v>4.5617916980834501</v>
      </c>
      <c r="Q82" s="6">
        <f t="shared" si="19"/>
        <v>7.291666666666667</v>
      </c>
      <c r="R82" s="16">
        <f t="shared" si="20"/>
        <v>5.0486828112198454</v>
      </c>
      <c r="S82" s="6">
        <f>IF('Indicator Data'!J84=5,10,IF('Indicator Data'!J84=4,8,IF('Indicator Data'!J84=3,5,IF('Indicator Data'!J84=2,2,IF('Indicator Data'!J84=1,1,0)))))</f>
        <v>5</v>
      </c>
      <c r="T82" s="4">
        <f>IF('Indicator Data'!K84="No data","x",IF('Indicator Data'!K84&gt;1000,10,IF('Indicator Data'!K84&gt;=500,9,IF('Indicator Data'!K84&gt;=240,8,IF('Indicator Data'!K84&gt;=120,7,IF('Indicator Data'!K84&gt;=60,6,IF('Indicator Data'!K84&gt;=20,5,IF('Indicator Data'!K84&gt;=1,4,0))))))))</f>
        <v>5</v>
      </c>
      <c r="U82" s="6" t="str">
        <f t="shared" si="21"/>
        <v>x</v>
      </c>
      <c r="V82" s="4">
        <f>IF('Indicator Data'!L84="No data","x",IF('Indicator Data'!L84&gt;V$135,0,IF('Indicator Data'!L84&lt;V$136,10,(V$135-'Indicator Data'!L84)/(V$135-V$136)*10)))</f>
        <v>9.1587085723876953</v>
      </c>
      <c r="W82" s="6">
        <f t="shared" si="22"/>
        <v>7.0793542861938477</v>
      </c>
      <c r="X82" s="7">
        <f t="shared" si="23"/>
        <v>7.0793542861938477</v>
      </c>
    </row>
    <row r="83" spans="1:24" s="11" customFormat="1" x14ac:dyDescent="0.25">
      <c r="A83" s="11" t="s">
        <v>427</v>
      </c>
      <c r="B83" s="32" t="s">
        <v>14</v>
      </c>
      <c r="C83" s="32" t="s">
        <v>556</v>
      </c>
      <c r="D83" s="4">
        <f>IF('Indicator Data'!G85=0,0,IF(LOG('Indicator Data'!G85)&gt;D$135,10,IF(LOG('Indicator Data'!G85)&lt;D$136,0,10-(D$135-LOG('Indicator Data'!G85))/(D$135-D$136)*10)))</f>
        <v>6.9466440798683884</v>
      </c>
      <c r="E83" s="4" t="str">
        <f>IF('Indicator Data'!D85="No data","x",IF(('Indicator Data'!D85)^2&gt;E$135,10,IF(('Indicator Data'!D85)^2&lt;E$136,0,10-(E$135-('Indicator Data'!D85)^2)/(E$135-E$136)*10)))</f>
        <v>x</v>
      </c>
      <c r="F83" s="61">
        <f>'Indicator Data'!E85/'Indicator Data'!$BE85</f>
        <v>0.70667308018670005</v>
      </c>
      <c r="G83" s="61">
        <f>'Indicator Data'!F85/'Indicator Data'!$BE85</f>
        <v>1.6913576776394082E-3</v>
      </c>
      <c r="H83" s="61">
        <f t="shared" si="15"/>
        <v>0.35375937951275988</v>
      </c>
      <c r="I83" s="4">
        <f t="shared" si="16"/>
        <v>8.8439844878189966</v>
      </c>
      <c r="J83" s="61">
        <f>'Indicator Data'!G85/'Indicator Data'!$BE85</f>
        <v>1.5635557971037126E-3</v>
      </c>
      <c r="K83" s="61">
        <f>'Indicator Data'!I85/'Indicator Data'!$BE85</f>
        <v>0</v>
      </c>
      <c r="L83" s="4">
        <f t="shared" si="13"/>
        <v>2.2336511387195888</v>
      </c>
      <c r="M83" s="4">
        <f>IF('Indicator Data'!H85=0,0,IF('Indicator Data'!H85&gt;M$135,10,IF('Indicator Data'!H85&lt;M$136,0,10-(M$135-'Indicator Data'!H85)/(M$135-M$136)*10)))</f>
        <v>2.0833333333333339</v>
      </c>
      <c r="N83" s="6" t="str">
        <f t="shared" si="17"/>
        <v>x</v>
      </c>
      <c r="O83" s="6">
        <f t="shared" si="14"/>
        <v>5.030824162602725</v>
      </c>
      <c r="P83" s="6">
        <f t="shared" si="18"/>
        <v>8.8439844878189966</v>
      </c>
      <c r="Q83" s="6">
        <f t="shared" si="19"/>
        <v>2.0833333333333339</v>
      </c>
      <c r="R83" s="16">
        <f t="shared" si="20"/>
        <v>5.030824162602725</v>
      </c>
      <c r="S83" s="6">
        <f>IF('Indicator Data'!J85=5,10,IF('Indicator Data'!J85=4,8,IF('Indicator Data'!J85=3,5,IF('Indicator Data'!J85=2,2,IF('Indicator Data'!J85=1,1,0)))))</f>
        <v>0</v>
      </c>
      <c r="T83" s="4">
        <f>IF('Indicator Data'!K85="No data","x",IF('Indicator Data'!K85&gt;1000,10,IF('Indicator Data'!K85&gt;=500,9,IF('Indicator Data'!K85&gt;=240,8,IF('Indicator Data'!K85&gt;=120,7,IF('Indicator Data'!K85&gt;=60,6,IF('Indicator Data'!K85&gt;=20,5,IF('Indicator Data'!K85&gt;=1,4,0))))))))</f>
        <v>4</v>
      </c>
      <c r="U83" s="6">
        <f t="shared" si="21"/>
        <v>4</v>
      </c>
      <c r="V83" s="4">
        <f>IF('Indicator Data'!L85="No data","x",IF('Indicator Data'!L85&gt;V$135,0,IF('Indicator Data'!L85&lt;V$136,10,(V$135-'Indicator Data'!L85)/(V$135-V$136)*10)))</f>
        <v>9.1587085723876953</v>
      </c>
      <c r="W83" s="6">
        <f t="shared" si="22"/>
        <v>4.5793542861938477</v>
      </c>
      <c r="X83" s="7">
        <f t="shared" si="23"/>
        <v>4.3423738288879399</v>
      </c>
    </row>
    <row r="84" spans="1:24" s="11" customFormat="1" x14ac:dyDescent="0.25">
      <c r="A84" s="11" t="s">
        <v>428</v>
      </c>
      <c r="B84" s="32" t="s">
        <v>14</v>
      </c>
      <c r="C84" s="32" t="s">
        <v>557</v>
      </c>
      <c r="D84" s="4">
        <f>IF('Indicator Data'!G86=0,0,IF(LOG('Indicator Data'!G86)&gt;D$135,10,IF(LOG('Indicator Data'!G86)&lt;D$136,0,10-(D$135-LOG('Indicator Data'!G86))/(D$135-D$136)*10)))</f>
        <v>7.0411004198903466</v>
      </c>
      <c r="E84" s="4" t="str">
        <f>IF('Indicator Data'!D86="No data","x",IF(('Indicator Data'!D86)^2&gt;E$135,10,IF(('Indicator Data'!D86)^2&lt;E$136,0,10-(E$135-('Indicator Data'!D86)^2)/(E$135-E$136)*10)))</f>
        <v>x</v>
      </c>
      <c r="F84" s="61">
        <f>'Indicator Data'!E86/'Indicator Data'!$BE86</f>
        <v>0.32478924638390538</v>
      </c>
      <c r="G84" s="61">
        <f>'Indicator Data'!F86/'Indicator Data'!$BE86</f>
        <v>2.1161896305265861E-2</v>
      </c>
      <c r="H84" s="61">
        <f t="shared" si="15"/>
        <v>0.16768509726826916</v>
      </c>
      <c r="I84" s="4">
        <f t="shared" si="16"/>
        <v>4.1921274317067292</v>
      </c>
      <c r="J84" s="61">
        <f>'Indicator Data'!G86/'Indicator Data'!$BE86</f>
        <v>9.7433309553638574E-4</v>
      </c>
      <c r="K84" s="61">
        <f>'Indicator Data'!I86/'Indicator Data'!$BE86</f>
        <v>0</v>
      </c>
      <c r="L84" s="4">
        <f t="shared" si="13"/>
        <v>1.3919044221948376</v>
      </c>
      <c r="M84" s="4">
        <f>IF('Indicator Data'!H86=0,0,IF('Indicator Data'!H86&gt;M$135,10,IF('Indicator Data'!H86&lt;M$136,0,10-(M$135-'Indicator Data'!H86)/(M$135-M$136)*10)))</f>
        <v>4.1666666666666661</v>
      </c>
      <c r="N84" s="6" t="str">
        <f t="shared" si="17"/>
        <v>x</v>
      </c>
      <c r="O84" s="6">
        <f t="shared" si="14"/>
        <v>4.8216536516736435</v>
      </c>
      <c r="P84" s="6">
        <f t="shared" si="18"/>
        <v>4.1921274317067292</v>
      </c>
      <c r="Q84" s="6">
        <f t="shared" si="19"/>
        <v>4.1666666666666661</v>
      </c>
      <c r="R84" s="16">
        <f t="shared" si="20"/>
        <v>4.8216536516736435</v>
      </c>
      <c r="S84" s="6">
        <f>IF('Indicator Data'!J86=5,10,IF('Indicator Data'!J86=4,8,IF('Indicator Data'!J86=3,5,IF('Indicator Data'!J86=2,2,IF('Indicator Data'!J86=1,1,0)))))</f>
        <v>8</v>
      </c>
      <c r="T84" s="4">
        <f>IF('Indicator Data'!K86="No data","x",IF('Indicator Data'!K86&gt;1000,10,IF('Indicator Data'!K86&gt;=500,9,IF('Indicator Data'!K86&gt;=240,8,IF('Indicator Data'!K86&gt;=120,7,IF('Indicator Data'!K86&gt;=60,6,IF('Indicator Data'!K86&gt;=20,5,IF('Indicator Data'!K86&gt;=1,4,0))))))))</f>
        <v>4</v>
      </c>
      <c r="U84" s="6" t="str">
        <f t="shared" si="21"/>
        <v>x</v>
      </c>
      <c r="V84" s="4">
        <f>IF('Indicator Data'!L86="No data","x",IF('Indicator Data'!L86&gt;V$135,0,IF('Indicator Data'!L86&lt;V$136,10,(V$135-'Indicator Data'!L86)/(V$135-V$136)*10)))</f>
        <v>9.1587085723876953</v>
      </c>
      <c r="W84" s="6">
        <f t="shared" si="22"/>
        <v>8.5793542861938477</v>
      </c>
      <c r="X84" s="7">
        <f t="shared" si="23"/>
        <v>8.5793542861938477</v>
      </c>
    </row>
    <row r="85" spans="1:24" s="11" customFormat="1" x14ac:dyDescent="0.25">
      <c r="A85" s="11" t="s">
        <v>429</v>
      </c>
      <c r="B85" s="32" t="s">
        <v>14</v>
      </c>
      <c r="C85" s="32" t="s">
        <v>558</v>
      </c>
      <c r="D85" s="4">
        <f>IF('Indicator Data'!G87=0,0,IF(LOG('Indicator Data'!G87)&gt;D$135,10,IF(LOG('Indicator Data'!G87)&lt;D$136,0,10-(D$135-LOG('Indicator Data'!G87))/(D$135-D$136)*10)))</f>
        <v>5.5869257379022912</v>
      </c>
      <c r="E85" s="4" t="str">
        <f>IF('Indicator Data'!D87="No data","x",IF(('Indicator Data'!D87)^2&gt;E$135,10,IF(('Indicator Data'!D87)^2&lt;E$136,0,10-(E$135-('Indicator Data'!D87)^2)/(E$135-E$136)*10)))</f>
        <v>x</v>
      </c>
      <c r="F85" s="61">
        <f>'Indicator Data'!E87/'Indicator Data'!$BE87</f>
        <v>0.31058209914835128</v>
      </c>
      <c r="G85" s="61">
        <f>'Indicator Data'!F87/'Indicator Data'!$BE87</f>
        <v>9.7918998370952401E-2</v>
      </c>
      <c r="H85" s="61">
        <f t="shared" si="15"/>
        <v>0.17977079916691374</v>
      </c>
      <c r="I85" s="4">
        <f t="shared" si="16"/>
        <v>4.4942699791728433</v>
      </c>
      <c r="J85" s="61">
        <f>'Indicator Data'!G87/'Indicator Data'!$BE87</f>
        <v>6.2616402871820903E-4</v>
      </c>
      <c r="K85" s="61">
        <f>'Indicator Data'!I87/'Indicator Data'!$BE87</f>
        <v>0</v>
      </c>
      <c r="L85" s="4">
        <f t="shared" si="13"/>
        <v>0.89452004102601279</v>
      </c>
      <c r="M85" s="4">
        <f>IF('Indicator Data'!H87=0,0,IF('Indicator Data'!H87&gt;M$135,10,IF('Indicator Data'!H87&lt;M$136,0,10-(M$135-'Indicator Data'!H87)/(M$135-M$136)*10)))</f>
        <v>2.0833333333333339</v>
      </c>
      <c r="N85" s="6" t="str">
        <f t="shared" si="17"/>
        <v>x</v>
      </c>
      <c r="O85" s="6">
        <f t="shared" si="14"/>
        <v>3.5985654071955646</v>
      </c>
      <c r="P85" s="6">
        <f t="shared" si="18"/>
        <v>4.4942699791728433</v>
      </c>
      <c r="Q85" s="6">
        <f t="shared" si="19"/>
        <v>2.0833333333333339</v>
      </c>
      <c r="R85" s="16">
        <f t="shared" si="20"/>
        <v>3.5985654071955646</v>
      </c>
      <c r="S85" s="6">
        <f>IF('Indicator Data'!J87=5,10,IF('Indicator Data'!J87=4,8,IF('Indicator Data'!J87=3,5,IF('Indicator Data'!J87=2,2,IF('Indicator Data'!J87=1,1,0)))))</f>
        <v>5</v>
      </c>
      <c r="T85" s="4">
        <f>IF('Indicator Data'!K87="No data","x",IF('Indicator Data'!K87&gt;1000,10,IF('Indicator Data'!K87&gt;=500,9,IF('Indicator Data'!K87&gt;=240,8,IF('Indicator Data'!K87&gt;=120,7,IF('Indicator Data'!K87&gt;=60,6,IF('Indicator Data'!K87&gt;=20,5,IF('Indicator Data'!K87&gt;=1,4,0))))))))</f>
        <v>4</v>
      </c>
      <c r="U85" s="6" t="str">
        <f t="shared" si="21"/>
        <v>x</v>
      </c>
      <c r="V85" s="4">
        <f>IF('Indicator Data'!L87="No data","x",IF('Indicator Data'!L87&gt;V$135,0,IF('Indicator Data'!L87&lt;V$136,10,(V$135-'Indicator Data'!L87)/(V$135-V$136)*10)))</f>
        <v>9.1587085723876953</v>
      </c>
      <c r="W85" s="6">
        <f t="shared" si="22"/>
        <v>7.0793542861938477</v>
      </c>
      <c r="X85" s="7">
        <f t="shared" si="23"/>
        <v>7.0793542861938477</v>
      </c>
    </row>
    <row r="86" spans="1:24" s="11" customFormat="1" x14ac:dyDescent="0.25">
      <c r="A86" s="11" t="s">
        <v>430</v>
      </c>
      <c r="B86" s="32" t="s">
        <v>14</v>
      </c>
      <c r="C86" s="32" t="s">
        <v>559</v>
      </c>
      <c r="D86" s="4">
        <f>IF('Indicator Data'!G88=0,0,IF(LOG('Indicator Data'!G88)&gt;D$135,10,IF(LOG('Indicator Data'!G88)&lt;D$136,0,10-(D$135-LOG('Indicator Data'!G88))/(D$135-D$136)*10)))</f>
        <v>6.8303810451630342</v>
      </c>
      <c r="E86" s="4" t="str">
        <f>IF('Indicator Data'!D88="No data","x",IF(('Indicator Data'!D88)^2&gt;E$135,10,IF(('Indicator Data'!D88)^2&lt;E$136,0,10-(E$135-('Indicator Data'!D88)^2)/(E$135-E$136)*10)))</f>
        <v>x</v>
      </c>
      <c r="F86" s="61">
        <f>'Indicator Data'!E88/'Indicator Data'!$BE88</f>
        <v>4.3952933121700045E-2</v>
      </c>
      <c r="G86" s="61">
        <f>'Indicator Data'!F88/'Indicator Data'!$BE88</f>
        <v>3.5208671353082296E-2</v>
      </c>
      <c r="H86" s="61">
        <f t="shared" si="15"/>
        <v>3.0778634399120597E-2</v>
      </c>
      <c r="I86" s="4">
        <f t="shared" si="16"/>
        <v>0.76946585997801442</v>
      </c>
      <c r="J86" s="61">
        <f>'Indicator Data'!G88/'Indicator Data'!$BE88</f>
        <v>5.0589892013967947E-4</v>
      </c>
      <c r="K86" s="61">
        <f>'Indicator Data'!I88/'Indicator Data'!$BE88</f>
        <v>0</v>
      </c>
      <c r="L86" s="4">
        <f t="shared" si="13"/>
        <v>0.7227127430566842</v>
      </c>
      <c r="M86" s="4">
        <f>IF('Indicator Data'!H88=0,0,IF('Indicator Data'!H88&gt;M$135,10,IF('Indicator Data'!H88&lt;M$136,0,10-(M$135-'Indicator Data'!H88)/(M$135-M$136)*10)))</f>
        <v>0</v>
      </c>
      <c r="N86" s="6" t="str">
        <f t="shared" si="17"/>
        <v>x</v>
      </c>
      <c r="O86" s="6">
        <f t="shared" si="14"/>
        <v>4.4425333593580048</v>
      </c>
      <c r="P86" s="6">
        <f t="shared" si="18"/>
        <v>0.76946585997801442</v>
      </c>
      <c r="Q86" s="6">
        <f t="shared" si="19"/>
        <v>0</v>
      </c>
      <c r="R86" s="16">
        <f t="shared" si="20"/>
        <v>4.4425333593580048</v>
      </c>
      <c r="S86" s="6">
        <f>IF('Indicator Data'!J88=5,10,IF('Indicator Data'!J88=4,8,IF('Indicator Data'!J88=3,5,IF('Indicator Data'!J88=2,2,IF('Indicator Data'!J88=1,1,0)))))</f>
        <v>0</v>
      </c>
      <c r="T86" s="4">
        <f>IF('Indicator Data'!K88="No data","x",IF('Indicator Data'!K88&gt;1000,10,IF('Indicator Data'!K88&gt;=500,9,IF('Indicator Data'!K88&gt;=240,8,IF('Indicator Data'!K88&gt;=120,7,IF('Indicator Data'!K88&gt;=60,6,IF('Indicator Data'!K88&gt;=20,5,IF('Indicator Data'!K88&gt;=1,4,0))))))))</f>
        <v>5</v>
      </c>
      <c r="U86" s="6">
        <f t="shared" si="21"/>
        <v>5</v>
      </c>
      <c r="V86" s="4">
        <f>IF('Indicator Data'!L88="No data","x",IF('Indicator Data'!L88&gt;V$135,0,IF('Indicator Data'!L88&lt;V$136,10,(V$135-'Indicator Data'!L88)/(V$135-V$136)*10)))</f>
        <v>9.1587085723876953</v>
      </c>
      <c r="W86" s="6">
        <f t="shared" si="22"/>
        <v>4.5793542861938477</v>
      </c>
      <c r="X86" s="7">
        <f t="shared" si="23"/>
        <v>4.67237382888794</v>
      </c>
    </row>
    <row r="87" spans="1:24" s="11" customFormat="1" x14ac:dyDescent="0.25">
      <c r="A87" s="11" t="s">
        <v>431</v>
      </c>
      <c r="B87" s="32" t="s">
        <v>14</v>
      </c>
      <c r="C87" s="32" t="s">
        <v>560</v>
      </c>
      <c r="D87" s="4">
        <f>IF('Indicator Data'!G89=0,0,IF(LOG('Indicator Data'!G89)&gt;D$135,10,IF(LOG('Indicator Data'!G89)&lt;D$136,0,10-(D$135-LOG('Indicator Data'!G89))/(D$135-D$136)*10)))</f>
        <v>4.0937243237812773</v>
      </c>
      <c r="E87" s="4" t="str">
        <f>IF('Indicator Data'!D89="No data","x",IF(('Indicator Data'!D89)^2&gt;E$135,10,IF(('Indicator Data'!D89)^2&lt;E$136,0,10-(E$135-('Indicator Data'!D89)^2)/(E$135-E$136)*10)))</f>
        <v>x</v>
      </c>
      <c r="F87" s="61">
        <f>'Indicator Data'!E89/'Indicator Data'!$BE89</f>
        <v>0.25833225663553472</v>
      </c>
      <c r="G87" s="61">
        <f>'Indicator Data'!F89/'Indicator Data'!$BE89</f>
        <v>0.20869402709586918</v>
      </c>
      <c r="H87" s="61">
        <f t="shared" si="15"/>
        <v>0.18133963509173465</v>
      </c>
      <c r="I87" s="4">
        <f t="shared" si="16"/>
        <v>4.5334908772933655</v>
      </c>
      <c r="J87" s="61">
        <f>'Indicator Data'!G89/'Indicator Data'!$BE89</f>
        <v>2.0026579054228653E-4</v>
      </c>
      <c r="K87" s="61">
        <f>'Indicator Data'!I89/'Indicator Data'!$BE89</f>
        <v>0</v>
      </c>
      <c r="L87" s="4">
        <f t="shared" si="13"/>
        <v>0.28609398648898043</v>
      </c>
      <c r="M87" s="4">
        <f>IF('Indicator Data'!H89=0,0,IF('Indicator Data'!H89&gt;M$135,10,IF('Indicator Data'!H89&lt;M$136,0,10-(M$135-'Indicator Data'!H89)/(M$135-M$136)*10)))</f>
        <v>4.1666666666666661</v>
      </c>
      <c r="N87" s="6" t="str">
        <f t="shared" si="17"/>
        <v>x</v>
      </c>
      <c r="O87" s="6">
        <f t="shared" si="14"/>
        <v>2.3954165235901286</v>
      </c>
      <c r="P87" s="6">
        <f t="shared" si="18"/>
        <v>4.5334908772933655</v>
      </c>
      <c r="Q87" s="6">
        <f t="shared" si="19"/>
        <v>4.1666666666666661</v>
      </c>
      <c r="R87" s="16">
        <f t="shared" si="20"/>
        <v>2.3954165235901286</v>
      </c>
      <c r="S87" s="6">
        <f>IF('Indicator Data'!J89=5,10,IF('Indicator Data'!J89=4,8,IF('Indicator Data'!J89=3,5,IF('Indicator Data'!J89=2,2,IF('Indicator Data'!J89=1,1,0)))))</f>
        <v>8</v>
      </c>
      <c r="T87" s="4">
        <f>IF('Indicator Data'!K89="No data","x",IF('Indicator Data'!K89&gt;1000,10,IF('Indicator Data'!K89&gt;=500,9,IF('Indicator Data'!K89&gt;=240,8,IF('Indicator Data'!K89&gt;=120,7,IF('Indicator Data'!K89&gt;=60,6,IF('Indicator Data'!K89&gt;=20,5,IF('Indicator Data'!K89&gt;=1,4,0))))))))</f>
        <v>4</v>
      </c>
      <c r="U87" s="6" t="str">
        <f t="shared" si="21"/>
        <v>x</v>
      </c>
      <c r="V87" s="4">
        <f>IF('Indicator Data'!L89="No data","x",IF('Indicator Data'!L89&gt;V$135,0,IF('Indicator Data'!L89&lt;V$136,10,(V$135-'Indicator Data'!L89)/(V$135-V$136)*10)))</f>
        <v>9.1587085723876953</v>
      </c>
      <c r="W87" s="6">
        <f t="shared" si="22"/>
        <v>8.5793542861938477</v>
      </c>
      <c r="X87" s="7">
        <f t="shared" si="23"/>
        <v>8.5793542861938477</v>
      </c>
    </row>
    <row r="88" spans="1:24" s="11" customFormat="1" x14ac:dyDescent="0.25">
      <c r="A88" s="11" t="s">
        <v>13</v>
      </c>
      <c r="B88" s="31" t="s">
        <v>14</v>
      </c>
      <c r="C88" s="31" t="s">
        <v>561</v>
      </c>
      <c r="D88" s="4">
        <f>IF('Indicator Data'!G90=0,0,IF(LOG('Indicator Data'!G90)&gt;D$135,10,IF(LOG('Indicator Data'!G90)&lt;D$136,0,10-(D$135-LOG('Indicator Data'!G90))/(D$135-D$136)*10)))</f>
        <v>6.6245536580614131</v>
      </c>
      <c r="E88" s="4" t="str">
        <f>IF('Indicator Data'!D90="No data","x",IF(('Indicator Data'!D90)^2&gt;E$135,10,IF(('Indicator Data'!D90)^2&lt;E$136,0,10-(E$135-('Indicator Data'!D90)^2)/(E$135-E$136)*10)))</f>
        <v>x</v>
      </c>
      <c r="F88" s="61">
        <f>'Indicator Data'!E90/'Indicator Data'!$BE90</f>
        <v>0.161097052208624</v>
      </c>
      <c r="G88" s="61">
        <f>'Indicator Data'!F90/'Indicator Data'!$BE90</f>
        <v>0.31968767629339584</v>
      </c>
      <c r="H88" s="61">
        <f t="shared" si="15"/>
        <v>0.16047044517766096</v>
      </c>
      <c r="I88" s="4">
        <f t="shared" si="16"/>
        <v>4.0117611294415232</v>
      </c>
      <c r="J88" s="61">
        <f>'Indicator Data'!G90/'Indicator Data'!$BE90</f>
        <v>9.5520668939908838E-4</v>
      </c>
      <c r="K88" s="61">
        <f>'Indicator Data'!I90/'Indicator Data'!$BE90</f>
        <v>0</v>
      </c>
      <c r="L88" s="4">
        <f t="shared" si="13"/>
        <v>1.3645809848558397</v>
      </c>
      <c r="M88" s="4">
        <f>IF('Indicator Data'!H90=0,0,IF('Indicator Data'!H90&gt;M$135,10,IF('Indicator Data'!H90&lt;M$136,0,10-(M$135-'Indicator Data'!H90)/(M$135-M$136)*10)))</f>
        <v>2.0833333333333339</v>
      </c>
      <c r="N88" s="6" t="str">
        <f t="shared" si="17"/>
        <v>x</v>
      </c>
      <c r="O88" s="6">
        <f t="shared" si="14"/>
        <v>4.4983683080585086</v>
      </c>
      <c r="P88" s="6">
        <f t="shared" si="18"/>
        <v>4.0117611294415232</v>
      </c>
      <c r="Q88" s="6">
        <f t="shared" si="19"/>
        <v>2.0833333333333339</v>
      </c>
      <c r="R88" s="16">
        <f t="shared" si="20"/>
        <v>4.4983683080585086</v>
      </c>
      <c r="S88" s="6">
        <f>IF('Indicator Data'!J90=5,10,IF('Indicator Data'!J90=4,8,IF('Indicator Data'!J90=3,5,IF('Indicator Data'!J90=2,2,IF('Indicator Data'!J90=1,1,0)))))</f>
        <v>0</v>
      </c>
      <c r="T88" s="4">
        <f>IF('Indicator Data'!K90="No data","x",IF('Indicator Data'!K90&gt;1000,10,IF('Indicator Data'!K90&gt;=500,9,IF('Indicator Data'!K90&gt;=240,8,IF('Indicator Data'!K90&gt;=120,7,IF('Indicator Data'!K90&gt;=60,6,IF('Indicator Data'!K90&gt;=20,5,IF('Indicator Data'!K90&gt;=1,4,0))))))))</f>
        <v>0</v>
      </c>
      <c r="U88" s="6" t="str">
        <f t="shared" si="21"/>
        <v>x</v>
      </c>
      <c r="V88" s="4">
        <f>IF('Indicator Data'!L90="No data","x",IF('Indicator Data'!L90&gt;V$135,0,IF('Indicator Data'!L90&lt;V$136,10,(V$135-'Indicator Data'!L90)/(V$135-V$136)*10)))</f>
        <v>9.1587085723876953</v>
      </c>
      <c r="W88" s="6">
        <f t="shared" si="22"/>
        <v>4.5793542861938477</v>
      </c>
      <c r="X88" s="7">
        <f t="shared" si="23"/>
        <v>4.5793542861938477</v>
      </c>
    </row>
    <row r="89" spans="1:24" s="11" customFormat="1" x14ac:dyDescent="0.25">
      <c r="A89" s="11" t="s">
        <v>432</v>
      </c>
      <c r="B89" s="32" t="s">
        <v>14</v>
      </c>
      <c r="C89" s="32" t="s">
        <v>562</v>
      </c>
      <c r="D89" s="4">
        <f>IF('Indicator Data'!G91=0,0,IF(LOG('Indicator Data'!G91)&gt;D$135,10,IF(LOG('Indicator Data'!G91)&lt;D$136,0,10-(D$135-LOG('Indicator Data'!G91))/(D$135-D$136)*10)))</f>
        <v>6.1374930432736496</v>
      </c>
      <c r="E89" s="4" t="str">
        <f>IF('Indicator Data'!D91="No data","x",IF(('Indicator Data'!D91)^2&gt;E$135,10,IF(('Indicator Data'!D91)^2&lt;E$136,0,10-(E$135-('Indicator Data'!D91)^2)/(E$135-E$136)*10)))</f>
        <v>x</v>
      </c>
      <c r="F89" s="61">
        <f>'Indicator Data'!E91/'Indicator Data'!$BE91</f>
        <v>0.54127814094194437</v>
      </c>
      <c r="G89" s="61">
        <f>'Indicator Data'!F91/'Indicator Data'!$BE91</f>
        <v>0.10725791701786302</v>
      </c>
      <c r="H89" s="61">
        <f t="shared" si="15"/>
        <v>0.29745354972543792</v>
      </c>
      <c r="I89" s="4">
        <f t="shared" si="16"/>
        <v>7.4363387431359476</v>
      </c>
      <c r="J89" s="61">
        <f>'Indicator Data'!G91/'Indicator Data'!$BE91</f>
        <v>6.4614841378610112E-4</v>
      </c>
      <c r="K89" s="61">
        <f>'Indicator Data'!I91/'Indicator Data'!$BE91</f>
        <v>0</v>
      </c>
      <c r="L89" s="4">
        <f t="shared" si="13"/>
        <v>0.9230691625515739</v>
      </c>
      <c r="M89" s="4">
        <f>IF('Indicator Data'!H91=0,0,IF('Indicator Data'!H91&gt;M$135,10,IF('Indicator Data'!H91&lt;M$136,0,10-(M$135-'Indicator Data'!H91)/(M$135-M$136)*10)))</f>
        <v>5.2083333333333339</v>
      </c>
      <c r="N89" s="6" t="str">
        <f t="shared" si="17"/>
        <v>x</v>
      </c>
      <c r="O89" s="6">
        <f t="shared" si="14"/>
        <v>3.9927243900034637</v>
      </c>
      <c r="P89" s="6">
        <f t="shared" si="18"/>
        <v>7.4363387431359476</v>
      </c>
      <c r="Q89" s="6">
        <f t="shared" si="19"/>
        <v>5.2083333333333339</v>
      </c>
      <c r="R89" s="16">
        <f t="shared" si="20"/>
        <v>3.9927243900034637</v>
      </c>
      <c r="S89" s="6">
        <f>IF('Indicator Data'!J91=5,10,IF('Indicator Data'!J91=4,8,IF('Indicator Data'!J91=3,5,IF('Indicator Data'!J91=2,2,IF('Indicator Data'!J91=1,1,0)))))</f>
        <v>5</v>
      </c>
      <c r="T89" s="4">
        <f>IF('Indicator Data'!K91="No data","x",IF('Indicator Data'!K91&gt;1000,10,IF('Indicator Data'!K91&gt;=500,9,IF('Indicator Data'!K91&gt;=240,8,IF('Indicator Data'!K91&gt;=120,7,IF('Indicator Data'!K91&gt;=60,6,IF('Indicator Data'!K91&gt;=20,5,IF('Indicator Data'!K91&gt;=1,4,0))))))))</f>
        <v>4</v>
      </c>
      <c r="U89" s="6" t="str">
        <f t="shared" si="21"/>
        <v>x</v>
      </c>
      <c r="V89" s="4">
        <f>IF('Indicator Data'!L91="No data","x",IF('Indicator Data'!L91&gt;V$135,0,IF('Indicator Data'!L91&lt;V$136,10,(V$135-'Indicator Data'!L91)/(V$135-V$136)*10)))</f>
        <v>9.1587085723876953</v>
      </c>
      <c r="W89" s="6">
        <f t="shared" si="22"/>
        <v>7.0793542861938477</v>
      </c>
      <c r="X89" s="7">
        <f t="shared" si="23"/>
        <v>7.0793542861938477</v>
      </c>
    </row>
    <row r="90" spans="1:24" s="11" customFormat="1" x14ac:dyDescent="0.25">
      <c r="A90" s="11" t="s">
        <v>433</v>
      </c>
      <c r="B90" s="32" t="s">
        <v>14</v>
      </c>
      <c r="C90" s="32" t="s">
        <v>563</v>
      </c>
      <c r="D90" s="4">
        <f>IF('Indicator Data'!G92=0,0,IF(LOG('Indicator Data'!G92)&gt;D$135,10,IF(LOG('Indicator Data'!G92)&lt;D$136,0,10-(D$135-LOG('Indicator Data'!G92))/(D$135-D$136)*10)))</f>
        <v>5.7644528781374564</v>
      </c>
      <c r="E90" s="4" t="str">
        <f>IF('Indicator Data'!D92="No data","x",IF(('Indicator Data'!D92)^2&gt;E$135,10,IF(('Indicator Data'!D92)^2&lt;E$136,0,10-(E$135-('Indicator Data'!D92)^2)/(E$135-E$136)*10)))</f>
        <v>x</v>
      </c>
      <c r="F90" s="61">
        <f>'Indicator Data'!E92/'Indicator Data'!$BE92</f>
        <v>0.40667853907113599</v>
      </c>
      <c r="G90" s="61">
        <f>'Indicator Data'!F92/'Indicator Data'!$BE92</f>
        <v>0.31759712171042381</v>
      </c>
      <c r="H90" s="61">
        <f t="shared" si="15"/>
        <v>0.28273854996317394</v>
      </c>
      <c r="I90" s="4">
        <f t="shared" si="16"/>
        <v>7.0684637490793474</v>
      </c>
      <c r="J90" s="61">
        <f>'Indicator Data'!G92/'Indicator Data'!$BE92</f>
        <v>5.0397484612192353E-4</v>
      </c>
      <c r="K90" s="61">
        <f>'Indicator Data'!I92/'Indicator Data'!$BE92</f>
        <v>0</v>
      </c>
      <c r="L90" s="4">
        <f t="shared" si="13"/>
        <v>0.71996406588846185</v>
      </c>
      <c r="M90" s="4">
        <f>IF('Indicator Data'!H92=0,0,IF('Indicator Data'!H92&gt;M$135,10,IF('Indicator Data'!H92&lt;M$136,0,10-(M$135-'Indicator Data'!H92)/(M$135-M$136)*10)))</f>
        <v>5.2083333333333339</v>
      </c>
      <c r="N90" s="6" t="str">
        <f t="shared" si="17"/>
        <v>x</v>
      </c>
      <c r="O90" s="6">
        <f t="shared" si="14"/>
        <v>3.657393119438797</v>
      </c>
      <c r="P90" s="6">
        <f t="shared" si="18"/>
        <v>7.0684637490793474</v>
      </c>
      <c r="Q90" s="6">
        <f t="shared" si="19"/>
        <v>5.2083333333333339</v>
      </c>
      <c r="R90" s="16">
        <f t="shared" si="20"/>
        <v>3.657393119438797</v>
      </c>
      <c r="S90" s="6">
        <f>IF('Indicator Data'!J92=5,10,IF('Indicator Data'!J92=4,8,IF('Indicator Data'!J92=3,5,IF('Indicator Data'!J92=2,2,IF('Indicator Data'!J92=1,1,0)))))</f>
        <v>0</v>
      </c>
      <c r="T90" s="4">
        <f>IF('Indicator Data'!K92="No data","x",IF('Indicator Data'!K92&gt;1000,10,IF('Indicator Data'!K92&gt;=500,9,IF('Indicator Data'!K92&gt;=240,8,IF('Indicator Data'!K92&gt;=120,7,IF('Indicator Data'!K92&gt;=60,6,IF('Indicator Data'!K92&gt;=20,5,IF('Indicator Data'!K92&gt;=1,4,0))))))))</f>
        <v>4</v>
      </c>
      <c r="U90" s="6">
        <f t="shared" si="21"/>
        <v>4</v>
      </c>
      <c r="V90" s="4">
        <f>IF('Indicator Data'!L92="No data","x",IF('Indicator Data'!L92&gt;V$135,0,IF('Indicator Data'!L92&lt;V$136,10,(V$135-'Indicator Data'!L92)/(V$135-V$136)*10)))</f>
        <v>9.1587085723876953</v>
      </c>
      <c r="W90" s="6">
        <f t="shared" si="22"/>
        <v>4.5793542861938477</v>
      </c>
      <c r="X90" s="7">
        <f t="shared" si="23"/>
        <v>4.3423738288879399</v>
      </c>
    </row>
    <row r="91" spans="1:24" s="11" customFormat="1" x14ac:dyDescent="0.25">
      <c r="A91" s="11" t="s">
        <v>434</v>
      </c>
      <c r="B91" s="32" t="s">
        <v>14</v>
      </c>
      <c r="C91" s="32" t="s">
        <v>564</v>
      </c>
      <c r="D91" s="4">
        <f>IF('Indicator Data'!G93=0,0,IF(LOG('Indicator Data'!G93)&gt;D$135,10,IF(LOG('Indicator Data'!G93)&lt;D$136,0,10-(D$135-LOG('Indicator Data'!G93))/(D$135-D$136)*10)))</f>
        <v>6.6332725323461972</v>
      </c>
      <c r="E91" s="4" t="str">
        <f>IF('Indicator Data'!D93="No data","x",IF(('Indicator Data'!D93)^2&gt;E$135,10,IF(('Indicator Data'!D93)^2&lt;E$136,0,10-(E$135-('Indicator Data'!D93)^2)/(E$135-E$136)*10)))</f>
        <v>x</v>
      </c>
      <c r="F91" s="61">
        <f>'Indicator Data'!E93/'Indicator Data'!$BE93</f>
        <v>0.4076706335316766</v>
      </c>
      <c r="G91" s="61">
        <f>'Indicator Data'!F93/'Indicator Data'!$BE93</f>
        <v>0.18011200560028001</v>
      </c>
      <c r="H91" s="61">
        <f t="shared" si="15"/>
        <v>0.24886331816590829</v>
      </c>
      <c r="I91" s="4">
        <f t="shared" si="16"/>
        <v>6.2215829541477063</v>
      </c>
      <c r="J91" s="61">
        <f>'Indicator Data'!G93/'Indicator Data'!$BE93</f>
        <v>1.1253062653132657E-3</v>
      </c>
      <c r="K91" s="61">
        <f>'Indicator Data'!I93/'Indicator Data'!$BE93</f>
        <v>0</v>
      </c>
      <c r="L91" s="4">
        <f t="shared" si="13"/>
        <v>1.6075803790189518</v>
      </c>
      <c r="M91" s="4">
        <f>IF('Indicator Data'!H93=0,0,IF('Indicator Data'!H93&gt;M$135,10,IF('Indicator Data'!H93&lt;M$136,0,10-(M$135-'Indicator Data'!H93)/(M$135-M$136)*10)))</f>
        <v>6.25</v>
      </c>
      <c r="N91" s="6" t="str">
        <f t="shared" si="17"/>
        <v>x</v>
      </c>
      <c r="O91" s="6">
        <f t="shared" si="14"/>
        <v>4.5876705659202344</v>
      </c>
      <c r="P91" s="6">
        <f t="shared" si="18"/>
        <v>6.2215829541477063</v>
      </c>
      <c r="Q91" s="6">
        <f t="shared" si="19"/>
        <v>6.25</v>
      </c>
      <c r="R91" s="16">
        <f t="shared" si="20"/>
        <v>4.5876705659202344</v>
      </c>
      <c r="S91" s="6">
        <f>IF('Indicator Data'!J93=5,10,IF('Indicator Data'!J93=4,8,IF('Indicator Data'!J93=3,5,IF('Indicator Data'!J93=2,2,IF('Indicator Data'!J93=1,1,0)))))</f>
        <v>5</v>
      </c>
      <c r="T91" s="4">
        <f>IF('Indicator Data'!K93="No data","x",IF('Indicator Data'!K93&gt;1000,10,IF('Indicator Data'!K93&gt;=500,9,IF('Indicator Data'!K93&gt;=240,8,IF('Indicator Data'!K93&gt;=120,7,IF('Indicator Data'!K93&gt;=60,6,IF('Indicator Data'!K93&gt;=20,5,IF('Indicator Data'!K93&gt;=1,4,0))))))))</f>
        <v>4</v>
      </c>
      <c r="U91" s="6" t="str">
        <f t="shared" si="21"/>
        <v>x</v>
      </c>
      <c r="V91" s="4">
        <f>IF('Indicator Data'!L93="No data","x",IF('Indicator Data'!L93&gt;V$135,0,IF('Indicator Data'!L93&lt;V$136,10,(V$135-'Indicator Data'!L93)/(V$135-V$136)*10)))</f>
        <v>9.1587085723876953</v>
      </c>
      <c r="W91" s="6">
        <f t="shared" si="22"/>
        <v>7.0793542861938477</v>
      </c>
      <c r="X91" s="7">
        <f t="shared" si="23"/>
        <v>7.0793542861938477</v>
      </c>
    </row>
    <row r="92" spans="1:24" s="11" customFormat="1" x14ac:dyDescent="0.25">
      <c r="A92" s="11" t="s">
        <v>435</v>
      </c>
      <c r="B92" s="32" t="s">
        <v>14</v>
      </c>
      <c r="C92" s="32" t="s">
        <v>565</v>
      </c>
      <c r="D92" s="4">
        <f>IF('Indicator Data'!G94=0,0,IF(LOG('Indicator Data'!G94)&gt;D$135,10,IF(LOG('Indicator Data'!G94)&lt;D$136,0,10-(D$135-LOG('Indicator Data'!G94))/(D$135-D$136)*10)))</f>
        <v>4.9362792318433213</v>
      </c>
      <c r="E92" s="4" t="str">
        <f>IF('Indicator Data'!D94="No data","x",IF(('Indicator Data'!D94)^2&gt;E$135,10,IF(('Indicator Data'!D94)^2&lt;E$136,0,10-(E$135-('Indicator Data'!D94)^2)/(E$135-E$136)*10)))</f>
        <v>x</v>
      </c>
      <c r="F92" s="61">
        <f>'Indicator Data'!E94/'Indicator Data'!$BE94</f>
        <v>0.135980396556178</v>
      </c>
      <c r="G92" s="61">
        <f>'Indicator Data'!F94/'Indicator Data'!$BE94</f>
        <v>9.3783237867003655E-2</v>
      </c>
      <c r="H92" s="61">
        <f t="shared" si="15"/>
        <v>9.1436007744839912E-2</v>
      </c>
      <c r="I92" s="4">
        <f t="shared" si="16"/>
        <v>2.2859001936209982</v>
      </c>
      <c r="J92" s="61">
        <f>'Indicator Data'!G94/'Indicator Data'!$BE94</f>
        <v>1.4295693767138156E-4</v>
      </c>
      <c r="K92" s="61">
        <f>'Indicator Data'!I94/'Indicator Data'!$BE94</f>
        <v>0</v>
      </c>
      <c r="L92" s="4">
        <f t="shared" si="13"/>
        <v>0.20422419667340108</v>
      </c>
      <c r="M92" s="4">
        <f>IF('Indicator Data'!H94=0,0,IF('Indicator Data'!H94&gt;M$135,10,IF('Indicator Data'!H94&lt;M$136,0,10-(M$135-'Indicator Data'!H94)/(M$135-M$136)*10)))</f>
        <v>3.125</v>
      </c>
      <c r="N92" s="6" t="str">
        <f t="shared" si="17"/>
        <v>x</v>
      </c>
      <c r="O92" s="6">
        <f t="shared" si="14"/>
        <v>2.9045166272317795</v>
      </c>
      <c r="P92" s="6">
        <f t="shared" si="18"/>
        <v>2.2859001936209982</v>
      </c>
      <c r="Q92" s="6">
        <f t="shared" si="19"/>
        <v>3.125</v>
      </c>
      <c r="R92" s="16">
        <f t="shared" si="20"/>
        <v>2.9045166272317795</v>
      </c>
      <c r="S92" s="6">
        <f>IF('Indicator Data'!J94=5,10,IF('Indicator Data'!J94=4,8,IF('Indicator Data'!J94=3,5,IF('Indicator Data'!J94=2,2,IF('Indicator Data'!J94=1,1,0)))))</f>
        <v>0</v>
      </c>
      <c r="T92" s="4">
        <f>IF('Indicator Data'!K94="No data","x",IF('Indicator Data'!K94&gt;1000,10,IF('Indicator Data'!K94&gt;=500,9,IF('Indicator Data'!K94&gt;=240,8,IF('Indicator Data'!K94&gt;=120,7,IF('Indicator Data'!K94&gt;=60,6,IF('Indicator Data'!K94&gt;=20,5,IF('Indicator Data'!K94&gt;=1,4,0))))))))</f>
        <v>0</v>
      </c>
      <c r="U92" s="6" t="str">
        <f t="shared" si="21"/>
        <v>x</v>
      </c>
      <c r="V92" s="4">
        <f>IF('Indicator Data'!L94="No data","x",IF('Indicator Data'!L94&gt;V$135,0,IF('Indicator Data'!L94&lt;V$136,10,(V$135-'Indicator Data'!L94)/(V$135-V$136)*10)))</f>
        <v>9.1587085723876953</v>
      </c>
      <c r="W92" s="6">
        <f t="shared" si="22"/>
        <v>4.5793542861938477</v>
      </c>
      <c r="X92" s="7">
        <f t="shared" si="23"/>
        <v>4.5793542861938477</v>
      </c>
    </row>
    <row r="93" spans="1:24" s="11" customFormat="1" x14ac:dyDescent="0.25">
      <c r="A93" s="11" t="s">
        <v>436</v>
      </c>
      <c r="B93" s="32" t="s">
        <v>14</v>
      </c>
      <c r="C93" s="32" t="s">
        <v>566</v>
      </c>
      <c r="D93" s="4">
        <f>IF('Indicator Data'!G95=0,0,IF(LOG('Indicator Data'!G95)&gt;D$135,10,IF(LOG('Indicator Data'!G95)&lt;D$136,0,10-(D$135-LOG('Indicator Data'!G95))/(D$135-D$136)*10)))</f>
        <v>4.6701409045576039</v>
      </c>
      <c r="E93" s="4" t="str">
        <f>IF('Indicator Data'!D95="No data","x",IF(('Indicator Data'!D95)^2&gt;E$135,10,IF(('Indicator Data'!D95)^2&lt;E$136,0,10-(E$135-('Indicator Data'!D95)^2)/(E$135-E$136)*10)))</f>
        <v>x</v>
      </c>
      <c r="F93" s="61">
        <f>'Indicator Data'!E95/'Indicator Data'!$BE95</f>
        <v>0.46580579719322995</v>
      </c>
      <c r="G93" s="61">
        <f>'Indicator Data'!F95/'Indicator Data'!$BE95</f>
        <v>0.23468101461254323</v>
      </c>
      <c r="H93" s="61">
        <f t="shared" si="15"/>
        <v>0.29157315224975078</v>
      </c>
      <c r="I93" s="4">
        <f t="shared" si="16"/>
        <v>7.2893288062437689</v>
      </c>
      <c r="J93" s="61">
        <f>'Indicator Data'!G95/'Indicator Data'!$BE95</f>
        <v>2.0145066314937812E-4</v>
      </c>
      <c r="K93" s="61">
        <f>'Indicator Data'!I95/'Indicator Data'!$BE95</f>
        <v>0</v>
      </c>
      <c r="L93" s="4">
        <f t="shared" si="13"/>
        <v>0.28778666164196842</v>
      </c>
      <c r="M93" s="4">
        <f>IF('Indicator Data'!H95=0,0,IF('Indicator Data'!H95&gt;M$135,10,IF('Indicator Data'!H95&lt;M$136,0,10-(M$135-'Indicator Data'!H95)/(M$135-M$136)*10)))</f>
        <v>4.1666666666666661</v>
      </c>
      <c r="N93" s="6" t="str">
        <f t="shared" si="17"/>
        <v>x</v>
      </c>
      <c r="O93" s="6">
        <f t="shared" si="14"/>
        <v>2.761697340378888</v>
      </c>
      <c r="P93" s="6">
        <f t="shared" si="18"/>
        <v>7.2893288062437689</v>
      </c>
      <c r="Q93" s="6">
        <f t="shared" si="19"/>
        <v>4.1666666666666661</v>
      </c>
      <c r="R93" s="16">
        <f t="shared" si="20"/>
        <v>2.761697340378888</v>
      </c>
      <c r="S93" s="6">
        <f>IF('Indicator Data'!J95=5,10,IF('Indicator Data'!J95=4,8,IF('Indicator Data'!J95=3,5,IF('Indicator Data'!J95=2,2,IF('Indicator Data'!J95=1,1,0)))))</f>
        <v>5</v>
      </c>
      <c r="T93" s="4">
        <f>IF('Indicator Data'!K95="No data","x",IF('Indicator Data'!K95&gt;1000,10,IF('Indicator Data'!K95&gt;=500,9,IF('Indicator Data'!K95&gt;=240,8,IF('Indicator Data'!K95&gt;=120,7,IF('Indicator Data'!K95&gt;=60,6,IF('Indicator Data'!K95&gt;=20,5,IF('Indicator Data'!K95&gt;=1,4,0))))))))</f>
        <v>7</v>
      </c>
      <c r="U93" s="6">
        <f t="shared" si="21"/>
        <v>7</v>
      </c>
      <c r="V93" s="4">
        <f>IF('Indicator Data'!L95="No data","x",IF('Indicator Data'!L95&gt;V$135,0,IF('Indicator Data'!L95&lt;V$136,10,(V$135-'Indicator Data'!L95)/(V$135-V$136)*10)))</f>
        <v>9.1587085723876953</v>
      </c>
      <c r="W93" s="6">
        <f t="shared" si="22"/>
        <v>7.0793542861938477</v>
      </c>
      <c r="X93" s="7">
        <f t="shared" si="23"/>
        <v>6.9823738288879404</v>
      </c>
    </row>
    <row r="94" spans="1:24" s="11" customFormat="1" x14ac:dyDescent="0.25">
      <c r="A94" s="11" t="s">
        <v>437</v>
      </c>
      <c r="B94" s="32" t="s">
        <v>14</v>
      </c>
      <c r="C94" s="32" t="s">
        <v>567</v>
      </c>
      <c r="D94" s="4">
        <f>IF('Indicator Data'!G96=0,0,IF(LOG('Indicator Data'!G96)&gt;D$135,10,IF(LOG('Indicator Data'!G96)&lt;D$136,0,10-(D$135-LOG('Indicator Data'!G96))/(D$135-D$136)*10)))</f>
        <v>6.6760785234015145</v>
      </c>
      <c r="E94" s="4" t="str">
        <f>IF('Indicator Data'!D96="No data","x",IF(('Indicator Data'!D96)^2&gt;E$135,10,IF(('Indicator Data'!D96)^2&lt;E$136,0,10-(E$135-('Indicator Data'!D96)^2)/(E$135-E$136)*10)))</f>
        <v>x</v>
      </c>
      <c r="F94" s="61">
        <f>'Indicator Data'!E96/'Indicator Data'!$BE96</f>
        <v>0.39369206465502721</v>
      </c>
      <c r="G94" s="61">
        <f>'Indicator Data'!F96/'Indicator Data'!$BE96</f>
        <v>0.21387094154562822</v>
      </c>
      <c r="H94" s="61">
        <f t="shared" si="15"/>
        <v>0.25031376771392067</v>
      </c>
      <c r="I94" s="4">
        <f t="shared" si="16"/>
        <v>6.2578441928480162</v>
      </c>
      <c r="J94" s="61">
        <f>'Indicator Data'!G96/'Indicator Data'!$BE96</f>
        <v>7.6196080735297061E-4</v>
      </c>
      <c r="K94" s="61">
        <f>'Indicator Data'!I96/'Indicator Data'!$BE96</f>
        <v>0</v>
      </c>
      <c r="L94" s="4">
        <f t="shared" si="13"/>
        <v>1.0885154390756728</v>
      </c>
      <c r="M94" s="4">
        <f>IF('Indicator Data'!H96=0,0,IF('Indicator Data'!H96&gt;M$135,10,IF('Indicator Data'!H96&lt;M$136,0,10-(M$135-'Indicator Data'!H96)/(M$135-M$136)*10)))</f>
        <v>0</v>
      </c>
      <c r="N94" s="6" t="str">
        <f t="shared" si="17"/>
        <v>x</v>
      </c>
      <c r="O94" s="6">
        <f t="shared" si="14"/>
        <v>4.4439874120250993</v>
      </c>
      <c r="P94" s="6">
        <f t="shared" si="18"/>
        <v>6.2578441928480162</v>
      </c>
      <c r="Q94" s="6">
        <f t="shared" si="19"/>
        <v>0</v>
      </c>
      <c r="R94" s="16">
        <f t="shared" si="20"/>
        <v>4.4439874120250993</v>
      </c>
      <c r="S94" s="6">
        <f>IF('Indicator Data'!J96=5,10,IF('Indicator Data'!J96=4,8,IF('Indicator Data'!J96=3,5,IF('Indicator Data'!J96=2,2,IF('Indicator Data'!J96=1,1,0)))))</f>
        <v>5</v>
      </c>
      <c r="T94" s="4">
        <f>IF('Indicator Data'!K96="No data","x",IF('Indicator Data'!K96&gt;1000,10,IF('Indicator Data'!K96&gt;=500,9,IF('Indicator Data'!K96&gt;=240,8,IF('Indicator Data'!K96&gt;=120,7,IF('Indicator Data'!K96&gt;=60,6,IF('Indicator Data'!K96&gt;=20,5,IF('Indicator Data'!K96&gt;=1,4,0))))))))</f>
        <v>6</v>
      </c>
      <c r="U94" s="6">
        <f t="shared" si="21"/>
        <v>6</v>
      </c>
      <c r="V94" s="4">
        <f>IF('Indicator Data'!L96="No data","x",IF('Indicator Data'!L96&gt;V$135,0,IF('Indicator Data'!L96&lt;V$136,10,(V$135-'Indicator Data'!L96)/(V$135-V$136)*10)))</f>
        <v>9.1587085723876953</v>
      </c>
      <c r="W94" s="6">
        <f t="shared" si="22"/>
        <v>7.0793542861938477</v>
      </c>
      <c r="X94" s="7">
        <f t="shared" si="23"/>
        <v>6.6523738288879404</v>
      </c>
    </row>
    <row r="95" spans="1:24" s="11" customFormat="1" x14ac:dyDescent="0.25">
      <c r="A95" s="11" t="s">
        <v>438</v>
      </c>
      <c r="B95" s="32" t="s">
        <v>14</v>
      </c>
      <c r="C95" s="32" t="s">
        <v>568</v>
      </c>
      <c r="D95" s="4">
        <f>IF('Indicator Data'!G97=0,0,IF(LOG('Indicator Data'!G97)&gt;D$135,10,IF(LOG('Indicator Data'!G97)&lt;D$136,0,10-(D$135-LOG('Indicator Data'!G97))/(D$135-D$136)*10)))</f>
        <v>8.0862299355974709</v>
      </c>
      <c r="E95" s="4" t="str">
        <f>IF('Indicator Data'!D97="No data","x",IF(('Indicator Data'!D97)^2&gt;E$135,10,IF(('Indicator Data'!D97)^2&lt;E$136,0,10-(E$135-('Indicator Data'!D97)^2)/(E$135-E$136)*10)))</f>
        <v>x</v>
      </c>
      <c r="F95" s="61">
        <f>'Indicator Data'!E97/'Indicator Data'!$BE97</f>
        <v>0.25582888517795105</v>
      </c>
      <c r="G95" s="61">
        <f>'Indicator Data'!F97/'Indicator Data'!$BE97</f>
        <v>7.0275108470381251E-2</v>
      </c>
      <c r="H95" s="61">
        <f t="shared" si="15"/>
        <v>0.14548321970657083</v>
      </c>
      <c r="I95" s="4">
        <f t="shared" si="16"/>
        <v>3.6370804926642712</v>
      </c>
      <c r="J95" s="61">
        <f>'Indicator Data'!G97/'Indicator Data'!$BE97</f>
        <v>3.997515618243898E-3</v>
      </c>
      <c r="K95" s="61">
        <f>'Indicator Data'!I97/'Indicator Data'!$BE97</f>
        <v>0</v>
      </c>
      <c r="L95" s="4">
        <f t="shared" si="13"/>
        <v>5.7107365974912829</v>
      </c>
      <c r="M95" s="4">
        <f>IF('Indicator Data'!H97=0,0,IF('Indicator Data'!H97&gt;M$135,10,IF('Indicator Data'!H97&lt;M$136,0,10-(M$135-'Indicator Data'!H97)/(M$135-M$136)*10)))</f>
        <v>6.25</v>
      </c>
      <c r="N95" s="6" t="str">
        <f t="shared" si="17"/>
        <v>x</v>
      </c>
      <c r="O95" s="6">
        <f t="shared" si="14"/>
        <v>7.0693922679736705</v>
      </c>
      <c r="P95" s="6">
        <f t="shared" si="18"/>
        <v>3.6370804926642712</v>
      </c>
      <c r="Q95" s="6">
        <f t="shared" si="19"/>
        <v>6.25</v>
      </c>
      <c r="R95" s="16">
        <f t="shared" si="20"/>
        <v>7.0693922679736705</v>
      </c>
      <c r="S95" s="6">
        <f>IF('Indicator Data'!J97=5,10,IF('Indicator Data'!J97=4,8,IF('Indicator Data'!J97=3,5,IF('Indicator Data'!J97=2,2,IF('Indicator Data'!J97=1,1,0)))))</f>
        <v>5</v>
      </c>
      <c r="T95" s="4">
        <f>IF('Indicator Data'!K97="No data","x",IF('Indicator Data'!K97&gt;1000,10,IF('Indicator Data'!K97&gt;=500,9,IF('Indicator Data'!K97&gt;=240,8,IF('Indicator Data'!K97&gt;=120,7,IF('Indicator Data'!K97&gt;=60,6,IF('Indicator Data'!K97&gt;=20,5,IF('Indicator Data'!K97&gt;=1,4,0))))))))</f>
        <v>4</v>
      </c>
      <c r="U95" s="6" t="str">
        <f t="shared" si="21"/>
        <v>x</v>
      </c>
      <c r="V95" s="4">
        <f>IF('Indicator Data'!L97="No data","x",IF('Indicator Data'!L97&gt;V$135,0,IF('Indicator Data'!L97&lt;V$136,10,(V$135-'Indicator Data'!L97)/(V$135-V$136)*10)))</f>
        <v>9.1587085723876953</v>
      </c>
      <c r="W95" s="6">
        <f t="shared" si="22"/>
        <v>7.0793542861938477</v>
      </c>
      <c r="X95" s="7">
        <f t="shared" si="23"/>
        <v>7.0793542861938477</v>
      </c>
    </row>
    <row r="96" spans="1:24" s="11" customFormat="1" x14ac:dyDescent="0.25">
      <c r="A96" s="11" t="s">
        <v>439</v>
      </c>
      <c r="B96" s="32" t="s">
        <v>14</v>
      </c>
      <c r="C96" s="32" t="s">
        <v>569</v>
      </c>
      <c r="D96" s="4">
        <f>IF('Indicator Data'!G98=0,0,IF(LOG('Indicator Data'!G98)&gt;D$135,10,IF(LOG('Indicator Data'!G98)&lt;D$136,0,10-(D$135-LOG('Indicator Data'!G98))/(D$135-D$136)*10)))</f>
        <v>5.1054539862894153</v>
      </c>
      <c r="E96" s="4" t="str">
        <f>IF('Indicator Data'!D98="No data","x",IF(('Indicator Data'!D98)^2&gt;E$135,10,IF(('Indicator Data'!D98)^2&lt;E$136,0,10-(E$135-('Indicator Data'!D98)^2)/(E$135-E$136)*10)))</f>
        <v>x</v>
      </c>
      <c r="F96" s="61">
        <f>'Indicator Data'!E98/'Indicator Data'!$BE98</f>
        <v>0.37402475548771574</v>
      </c>
      <c r="G96" s="61">
        <f>'Indicator Data'!F98/'Indicator Data'!$BE98</f>
        <v>0.31182138940920817</v>
      </c>
      <c r="H96" s="61">
        <f t="shared" si="15"/>
        <v>0.2649677250961599</v>
      </c>
      <c r="I96" s="4">
        <f t="shared" si="16"/>
        <v>6.6241931274039967</v>
      </c>
      <c r="J96" s="61">
        <f>'Indicator Data'!G98/'Indicator Data'!$BE98</f>
        <v>4.1625541613643204E-4</v>
      </c>
      <c r="K96" s="61">
        <f>'Indicator Data'!I98/'Indicator Data'!$BE98</f>
        <v>0</v>
      </c>
      <c r="L96" s="4">
        <f t="shared" si="13"/>
        <v>0.5946505944806173</v>
      </c>
      <c r="M96" s="4">
        <f>IF('Indicator Data'!H98=0,0,IF('Indicator Data'!H98&gt;M$135,10,IF('Indicator Data'!H98&lt;M$136,0,10-(M$135-'Indicator Data'!H98)/(M$135-M$136)*10)))</f>
        <v>6.25</v>
      </c>
      <c r="N96" s="6" t="str">
        <f t="shared" si="17"/>
        <v>x</v>
      </c>
      <c r="O96" s="6">
        <f t="shared" si="14"/>
        <v>3.1638942379153145</v>
      </c>
      <c r="P96" s="6">
        <f t="shared" si="18"/>
        <v>6.6241931274039967</v>
      </c>
      <c r="Q96" s="6">
        <f t="shared" si="19"/>
        <v>6.25</v>
      </c>
      <c r="R96" s="16">
        <f t="shared" si="20"/>
        <v>3.1638942379153145</v>
      </c>
      <c r="S96" s="6">
        <f>IF('Indicator Data'!J98=5,10,IF('Indicator Data'!J98=4,8,IF('Indicator Data'!J98=3,5,IF('Indicator Data'!J98=2,2,IF('Indicator Data'!J98=1,1,0)))))</f>
        <v>8</v>
      </c>
      <c r="T96" s="4">
        <f>IF('Indicator Data'!K98="No data","x",IF('Indicator Data'!K98&gt;1000,10,IF('Indicator Data'!K98&gt;=500,9,IF('Indicator Data'!K98&gt;=240,8,IF('Indicator Data'!K98&gt;=120,7,IF('Indicator Data'!K98&gt;=60,6,IF('Indicator Data'!K98&gt;=20,5,IF('Indicator Data'!K98&gt;=1,4,0))))))))</f>
        <v>7</v>
      </c>
      <c r="U96" s="6" t="str">
        <f t="shared" si="21"/>
        <v>x</v>
      </c>
      <c r="V96" s="4">
        <f>IF('Indicator Data'!L98="No data","x",IF('Indicator Data'!L98&gt;V$135,0,IF('Indicator Data'!L98&lt;V$136,10,(V$135-'Indicator Data'!L98)/(V$135-V$136)*10)))</f>
        <v>9.1587085723876953</v>
      </c>
      <c r="W96" s="6">
        <f t="shared" si="22"/>
        <v>8.5793542861938477</v>
      </c>
      <c r="X96" s="7">
        <f t="shared" si="23"/>
        <v>8.5793542861938477</v>
      </c>
    </row>
    <row r="97" spans="1:24" s="11" customFormat="1" x14ac:dyDescent="0.25">
      <c r="A97" s="11" t="s">
        <v>440</v>
      </c>
      <c r="B97" s="32" t="s">
        <v>14</v>
      </c>
      <c r="C97" s="32" t="s">
        <v>570</v>
      </c>
      <c r="D97" s="4">
        <f>IF('Indicator Data'!G99=0,0,IF(LOG('Indicator Data'!G99)&gt;D$135,10,IF(LOG('Indicator Data'!G99)&lt;D$136,0,10-(D$135-LOG('Indicator Data'!G99))/(D$135-D$136)*10)))</f>
        <v>7.3231640456326641</v>
      </c>
      <c r="E97" s="4" t="str">
        <f>IF('Indicator Data'!D99="No data","x",IF(('Indicator Data'!D99)^2&gt;E$135,10,IF(('Indicator Data'!D99)^2&lt;E$136,0,10-(E$135-('Indicator Data'!D99)^2)/(E$135-E$136)*10)))</f>
        <v>x</v>
      </c>
      <c r="F97" s="61">
        <f>'Indicator Data'!E99/'Indicator Data'!$BE99</f>
        <v>0.44319994544838598</v>
      </c>
      <c r="G97" s="61">
        <f>'Indicator Data'!F99/'Indicator Data'!$BE99</f>
        <v>0.1208575774875935</v>
      </c>
      <c r="H97" s="61">
        <f t="shared" si="15"/>
        <v>0.25181436709609134</v>
      </c>
      <c r="I97" s="4">
        <f t="shared" si="16"/>
        <v>6.2953591774022835</v>
      </c>
      <c r="J97" s="61">
        <f>'Indicator Data'!G99/'Indicator Data'!$BE99</f>
        <v>3.0819485662428518E-3</v>
      </c>
      <c r="K97" s="61">
        <f>'Indicator Data'!I99/'Indicator Data'!$BE99</f>
        <v>0</v>
      </c>
      <c r="L97" s="4">
        <f t="shared" si="13"/>
        <v>4.4027836660612163</v>
      </c>
      <c r="M97" s="4">
        <f>IF('Indicator Data'!H99=0,0,IF('Indicator Data'!H99&gt;M$135,10,IF('Indicator Data'!H99&lt;M$136,0,10-(M$135-'Indicator Data'!H99)/(M$135-M$136)*10)))</f>
        <v>3.125</v>
      </c>
      <c r="N97" s="6" t="str">
        <f t="shared" si="17"/>
        <v>x</v>
      </c>
      <c r="O97" s="6">
        <f t="shared" si="14"/>
        <v>6.0701995606328376</v>
      </c>
      <c r="P97" s="6">
        <f t="shared" si="18"/>
        <v>6.2953591774022835</v>
      </c>
      <c r="Q97" s="6">
        <f t="shared" si="19"/>
        <v>3.125</v>
      </c>
      <c r="R97" s="16">
        <f t="shared" si="20"/>
        <v>6.0701995606328376</v>
      </c>
      <c r="S97" s="6">
        <f>IF('Indicator Data'!J99=5,10,IF('Indicator Data'!J99=4,8,IF('Indicator Data'!J99=3,5,IF('Indicator Data'!J99=2,2,IF('Indicator Data'!J99=1,1,0)))))</f>
        <v>10</v>
      </c>
      <c r="T97" s="4">
        <f>IF('Indicator Data'!K99="No data","x",IF('Indicator Data'!K99&gt;1000,10,IF('Indicator Data'!K99&gt;=500,9,IF('Indicator Data'!K99&gt;=240,8,IF('Indicator Data'!K99&gt;=120,7,IF('Indicator Data'!K99&gt;=60,6,IF('Indicator Data'!K99&gt;=20,5,IF('Indicator Data'!K99&gt;=1,4,0))))))))</f>
        <v>8</v>
      </c>
      <c r="U97" s="6" t="str">
        <f t="shared" si="21"/>
        <v>x</v>
      </c>
      <c r="V97" s="4">
        <f>IF('Indicator Data'!L99="No data","x",IF('Indicator Data'!L99&gt;V$135,0,IF('Indicator Data'!L99&lt;V$136,10,(V$135-'Indicator Data'!L99)/(V$135-V$136)*10)))</f>
        <v>9.1587085723876953</v>
      </c>
      <c r="W97" s="6">
        <f t="shared" si="22"/>
        <v>9.5793542861938477</v>
      </c>
      <c r="X97" s="7">
        <f t="shared" si="23"/>
        <v>9.5793542861938477</v>
      </c>
    </row>
    <row r="98" spans="1:24" s="11" customFormat="1" x14ac:dyDescent="0.25">
      <c r="A98" s="11" t="s">
        <v>441</v>
      </c>
      <c r="B98" s="32" t="s">
        <v>14</v>
      </c>
      <c r="C98" s="32" t="s">
        <v>571</v>
      </c>
      <c r="D98" s="4">
        <f>IF('Indicator Data'!G100=0,0,IF(LOG('Indicator Data'!G100)&gt;D$135,10,IF(LOG('Indicator Data'!G100)&lt;D$136,0,10-(D$135-LOG('Indicator Data'!G100))/(D$135-D$136)*10)))</f>
        <v>7.0942866707122789</v>
      </c>
      <c r="E98" s="4" t="str">
        <f>IF('Indicator Data'!D100="No data","x",IF(('Indicator Data'!D100)^2&gt;E$135,10,IF(('Indicator Data'!D100)^2&lt;E$136,0,10-(E$135-('Indicator Data'!D100)^2)/(E$135-E$136)*10)))</f>
        <v>x</v>
      </c>
      <c r="F98" s="61">
        <f>'Indicator Data'!E100/'Indicator Data'!$BE100</f>
        <v>0.49118952831565127</v>
      </c>
      <c r="G98" s="61">
        <f>'Indicator Data'!F100/'Indicator Data'!$BE100</f>
        <v>8.7696448298142854E-2</v>
      </c>
      <c r="H98" s="61">
        <f t="shared" si="15"/>
        <v>0.26751887623236137</v>
      </c>
      <c r="I98" s="4">
        <f t="shared" si="16"/>
        <v>6.6879719058090341</v>
      </c>
      <c r="J98" s="61">
        <f>'Indicator Data'!G100/'Indicator Data'!$BE100</f>
        <v>1.7930466681951769E-3</v>
      </c>
      <c r="K98" s="61">
        <f>'Indicator Data'!I100/'Indicator Data'!$BE100</f>
        <v>0</v>
      </c>
      <c r="L98" s="4">
        <f t="shared" si="13"/>
        <v>2.5614952402788234</v>
      </c>
      <c r="M98" s="4">
        <f>IF('Indicator Data'!H100=0,0,IF('Indicator Data'!H100&gt;M$135,10,IF('Indicator Data'!H100&lt;M$136,0,10-(M$135-'Indicator Data'!H100)/(M$135-M$136)*10)))</f>
        <v>5.2083333333333339</v>
      </c>
      <c r="N98" s="6" t="str">
        <f t="shared" si="17"/>
        <v>x</v>
      </c>
      <c r="O98" s="6">
        <f t="shared" si="14"/>
        <v>5.2508802294835899</v>
      </c>
      <c r="P98" s="6">
        <f t="shared" si="18"/>
        <v>6.6879719058090341</v>
      </c>
      <c r="Q98" s="6">
        <f t="shared" si="19"/>
        <v>5.2083333333333339</v>
      </c>
      <c r="R98" s="16">
        <f t="shared" si="20"/>
        <v>5.2508802294835899</v>
      </c>
      <c r="S98" s="6">
        <f>IF('Indicator Data'!J100=5,10,IF('Indicator Data'!J100=4,8,IF('Indicator Data'!J100=3,5,IF('Indicator Data'!J100=2,2,IF('Indicator Data'!J100=1,1,0)))))</f>
        <v>8</v>
      </c>
      <c r="T98" s="4">
        <f>IF('Indicator Data'!K100="No data","x",IF('Indicator Data'!K100&gt;1000,10,IF('Indicator Data'!K100&gt;=500,9,IF('Indicator Data'!K100&gt;=240,8,IF('Indicator Data'!K100&gt;=120,7,IF('Indicator Data'!K100&gt;=60,6,IF('Indicator Data'!K100&gt;=20,5,IF('Indicator Data'!K100&gt;=1,4,0))))))))</f>
        <v>7</v>
      </c>
      <c r="U98" s="6" t="str">
        <f t="shared" si="21"/>
        <v>x</v>
      </c>
      <c r="V98" s="4">
        <f>IF('Indicator Data'!L100="No data","x",IF('Indicator Data'!L100&gt;V$135,0,IF('Indicator Data'!L100&lt;V$136,10,(V$135-'Indicator Data'!L100)/(V$135-V$136)*10)))</f>
        <v>9.1587085723876953</v>
      </c>
      <c r="W98" s="6">
        <f t="shared" si="22"/>
        <v>8.5793542861938477</v>
      </c>
      <c r="X98" s="7">
        <f t="shared" si="23"/>
        <v>8.5793542861938477</v>
      </c>
    </row>
    <row r="99" spans="1:24" s="11" customFormat="1" x14ac:dyDescent="0.25">
      <c r="A99" s="11" t="s">
        <v>442</v>
      </c>
      <c r="B99" s="32" t="s">
        <v>16</v>
      </c>
      <c r="C99" s="32" t="s">
        <v>572</v>
      </c>
      <c r="D99" s="4">
        <f>IF('Indicator Data'!G101=0,0,IF(LOG('Indicator Data'!G101)&gt;D$135,10,IF(LOG('Indicator Data'!G101)&lt;D$136,0,10-(D$135-LOG('Indicator Data'!G101))/(D$135-D$136)*10)))</f>
        <v>5.7660625688767189</v>
      </c>
      <c r="E99" s="4">
        <f>IF('Indicator Data'!D101="No data","x",IF(('Indicator Data'!D101)^2&gt;E$135,10,IF(('Indicator Data'!D101)^2&lt;E$136,0,10-(E$135-('Indicator Data'!D101)^2)/(E$135-E$136)*10)))</f>
        <v>5.0625</v>
      </c>
      <c r="F99" s="61">
        <f>'Indicator Data'!E101/'Indicator Data'!$BE101</f>
        <v>9.0267821069748344E-2</v>
      </c>
      <c r="G99" s="61">
        <f>'Indicator Data'!F101/'Indicator Data'!$BE101</f>
        <v>0.44722679479516914</v>
      </c>
      <c r="H99" s="61">
        <f t="shared" si="15"/>
        <v>0.15694060923366646</v>
      </c>
      <c r="I99" s="4">
        <f t="shared" si="16"/>
        <v>3.9235152308416605</v>
      </c>
      <c r="J99" s="61">
        <f>'Indicator Data'!G101/'Indicator Data'!$BE101</f>
        <v>1.3522943928198177E-3</v>
      </c>
      <c r="K99" s="61">
        <f>'Indicator Data'!I101/'Indicator Data'!$BE101</f>
        <v>0</v>
      </c>
      <c r="L99" s="4">
        <f t="shared" ref="L99:L134" si="24">IF(J99&gt;L$135,10,IF(J99&lt;L$136,0,10-(L$135-J99)/(L$135-L$136)*10))</f>
        <v>1.9318491325997407</v>
      </c>
      <c r="M99" s="4">
        <f>IF('Indicator Data'!H101=0,0,IF('Indicator Data'!H101&gt;M$135,10,IF('Indicator Data'!H101&lt;M$136,0,10-(M$135-'Indicator Data'!H101)/(M$135-M$136)*10)))</f>
        <v>8.3333333333333339</v>
      </c>
      <c r="N99" s="6">
        <f t="shared" si="17"/>
        <v>5.0625</v>
      </c>
      <c r="O99" s="6">
        <f t="shared" ref="O99:O134" si="25">(10-GEOMEAN(((10-D99)/10*9+1),((10-L99)/10*9+1)))/9*10</f>
        <v>4.1065696659464264</v>
      </c>
      <c r="P99" s="6">
        <f t="shared" si="18"/>
        <v>3.9235152308416605</v>
      </c>
      <c r="Q99" s="6">
        <f t="shared" si="19"/>
        <v>8.3333333333333339</v>
      </c>
      <c r="R99" s="16">
        <f t="shared" si="20"/>
        <v>5.7181271257939192</v>
      </c>
      <c r="S99" s="6">
        <f>IF('Indicator Data'!J101=5,10,IF('Indicator Data'!J101=4,8,IF('Indicator Data'!J101=3,5,IF('Indicator Data'!J101=2,2,IF('Indicator Data'!J101=1,1,0)))))</f>
        <v>0</v>
      </c>
      <c r="T99" s="4">
        <f>IF('Indicator Data'!K101="No data","x",IF('Indicator Data'!K101&gt;1000,10,IF('Indicator Data'!K101&gt;=500,9,IF('Indicator Data'!K101&gt;=240,8,IF('Indicator Data'!K101&gt;=120,7,IF('Indicator Data'!K101&gt;=60,6,IF('Indicator Data'!K101&gt;=20,5,IF('Indicator Data'!K101&gt;=1,4,0))))))))</f>
        <v>0</v>
      </c>
      <c r="U99" s="6" t="str">
        <f t="shared" si="21"/>
        <v>x</v>
      </c>
      <c r="V99" s="4">
        <f>IF('Indicator Data'!L101="No data","x",IF('Indicator Data'!L101&gt;V$135,0,IF('Indicator Data'!L101&lt;V$136,10,(V$135-'Indicator Data'!L101)/(V$135-V$136)*10)))</f>
        <v>5.1727116405963898</v>
      </c>
      <c r="W99" s="6">
        <f t="shared" si="22"/>
        <v>2.5863558202981949</v>
      </c>
      <c r="X99" s="7">
        <f t="shared" si="23"/>
        <v>2.5863558202981949</v>
      </c>
    </row>
    <row r="100" spans="1:24" s="11" customFormat="1" x14ac:dyDescent="0.25">
      <c r="A100" s="11" t="s">
        <v>443</v>
      </c>
      <c r="B100" s="32" t="s">
        <v>16</v>
      </c>
      <c r="C100" s="32" t="s">
        <v>573</v>
      </c>
      <c r="D100" s="4">
        <f>IF('Indicator Data'!G102=0,0,IF(LOG('Indicator Data'!G102)&gt;D$135,10,IF(LOG('Indicator Data'!G102)&lt;D$136,0,10-(D$135-LOG('Indicator Data'!G102))/(D$135-D$136)*10)))</f>
        <v>0</v>
      </c>
      <c r="E100" s="4">
        <f>IF('Indicator Data'!D102="No data","x",IF(('Indicator Data'!D102)^2&gt;E$135,10,IF(('Indicator Data'!D102)^2&lt;E$136,0,10-(E$135-('Indicator Data'!D102)^2)/(E$135-E$136)*10)))</f>
        <v>3.0625</v>
      </c>
      <c r="F100" s="61">
        <f>'Indicator Data'!E102/'Indicator Data'!$BE102</f>
        <v>8.9069984788964409E-3</v>
      </c>
      <c r="G100" s="61">
        <f>'Indicator Data'!F102/'Indicator Data'!$BE102</f>
        <v>3.6258812009195472E-2</v>
      </c>
      <c r="H100" s="61">
        <f t="shared" si="15"/>
        <v>1.3518202241747088E-2</v>
      </c>
      <c r="I100" s="4">
        <f t="shared" si="16"/>
        <v>0.33795505604367726</v>
      </c>
      <c r="J100" s="61">
        <f>'Indicator Data'!G102/'Indicator Data'!$BE102</f>
        <v>0</v>
      </c>
      <c r="K100" s="61">
        <f>'Indicator Data'!I102/'Indicator Data'!$BE102</f>
        <v>0</v>
      </c>
      <c r="L100" s="4">
        <f t="shared" si="24"/>
        <v>0</v>
      </c>
      <c r="M100" s="4">
        <f>IF('Indicator Data'!H102=0,0,IF('Indicator Data'!H102&gt;M$135,10,IF('Indicator Data'!H102&lt;M$136,0,10-(M$135-'Indicator Data'!H102)/(M$135-M$136)*10)))</f>
        <v>0</v>
      </c>
      <c r="N100" s="6">
        <f t="shared" si="17"/>
        <v>3.0625</v>
      </c>
      <c r="O100" s="6">
        <f t="shared" si="25"/>
        <v>0</v>
      </c>
      <c r="P100" s="6">
        <f t="shared" si="18"/>
        <v>0.33795505604367726</v>
      </c>
      <c r="Q100" s="6">
        <f t="shared" si="19"/>
        <v>0</v>
      </c>
      <c r="R100" s="16">
        <f t="shared" si="20"/>
        <v>0.93938356348335961</v>
      </c>
      <c r="S100" s="6">
        <f>IF('Indicator Data'!J102=5,10,IF('Indicator Data'!J102=4,8,IF('Indicator Data'!J102=3,5,IF('Indicator Data'!J102=2,2,IF('Indicator Data'!J102=1,1,0)))))</f>
        <v>0</v>
      </c>
      <c r="T100" s="4">
        <f>IF('Indicator Data'!K102="No data","x",IF('Indicator Data'!K102&gt;1000,10,IF('Indicator Data'!K102&gt;=500,9,IF('Indicator Data'!K102&gt;=240,8,IF('Indicator Data'!K102&gt;=120,7,IF('Indicator Data'!K102&gt;=60,6,IF('Indicator Data'!K102&gt;=20,5,IF('Indicator Data'!K102&gt;=1,4,0))))))))</f>
        <v>0</v>
      </c>
      <c r="U100" s="6" t="str">
        <f t="shared" si="21"/>
        <v>x</v>
      </c>
      <c r="V100" s="4">
        <f>IF('Indicator Data'!L102="No data","x",IF('Indicator Data'!L102&gt;V$135,0,IF('Indicator Data'!L102&lt;V$136,10,(V$135-'Indicator Data'!L102)/(V$135-V$136)*10)))</f>
        <v>5.1727116405963898</v>
      </c>
      <c r="W100" s="6">
        <f t="shared" si="22"/>
        <v>2.5863558202981949</v>
      </c>
      <c r="X100" s="7">
        <f t="shared" si="23"/>
        <v>2.5863558202981949</v>
      </c>
    </row>
    <row r="101" spans="1:24" s="11" customFormat="1" x14ac:dyDescent="0.25">
      <c r="A101" s="11" t="s">
        <v>444</v>
      </c>
      <c r="B101" s="32" t="s">
        <v>16</v>
      </c>
      <c r="C101" s="32" t="s">
        <v>574</v>
      </c>
      <c r="D101" s="4">
        <f>IF('Indicator Data'!G103=0,0,IF(LOG('Indicator Data'!G103)&gt;D$135,10,IF(LOG('Indicator Data'!G103)&lt;D$136,0,10-(D$135-LOG('Indicator Data'!G103))/(D$135-D$136)*10)))</f>
        <v>5.268024924119671</v>
      </c>
      <c r="E101" s="4">
        <f>IF('Indicator Data'!D103="No data","x",IF(('Indicator Data'!D103)^2&gt;E$135,10,IF(('Indicator Data'!D103)^2&lt;E$136,0,10-(E$135-('Indicator Data'!D103)^2)/(E$135-E$136)*10)))</f>
        <v>3.0625</v>
      </c>
      <c r="F101" s="61">
        <f>'Indicator Data'!E103/'Indicator Data'!$BE103</f>
        <v>0.17307724610577946</v>
      </c>
      <c r="G101" s="61">
        <f>'Indicator Data'!F103/'Indicator Data'!$BE103</f>
        <v>0.60567307584631402</v>
      </c>
      <c r="H101" s="61">
        <f t="shared" si="15"/>
        <v>0.23795689201446824</v>
      </c>
      <c r="I101" s="4">
        <f t="shared" si="16"/>
        <v>5.9489223003617049</v>
      </c>
      <c r="J101" s="61">
        <f>'Indicator Data'!G103/'Indicator Data'!$BE103</f>
        <v>1.7917333900715573E-3</v>
      </c>
      <c r="K101" s="61">
        <f>'Indicator Data'!I103/'Indicator Data'!$BE103</f>
        <v>0</v>
      </c>
      <c r="L101" s="4">
        <f t="shared" si="24"/>
        <v>2.5596191286736536</v>
      </c>
      <c r="M101" s="4">
        <f>IF('Indicator Data'!H103=0,0,IF('Indicator Data'!H103&gt;M$135,10,IF('Indicator Data'!H103&lt;M$136,0,10-(M$135-'Indicator Data'!H103)/(M$135-M$136)*10)))</f>
        <v>7.291666666666667</v>
      </c>
      <c r="N101" s="6">
        <f t="shared" si="17"/>
        <v>3.0625</v>
      </c>
      <c r="O101" s="6">
        <f t="shared" si="25"/>
        <v>4.0423697322835928</v>
      </c>
      <c r="P101" s="6">
        <f t="shared" si="18"/>
        <v>5.9489223003617049</v>
      </c>
      <c r="Q101" s="6">
        <f t="shared" si="19"/>
        <v>7.291666666666667</v>
      </c>
      <c r="R101" s="16">
        <f t="shared" si="20"/>
        <v>5.3238339780775901</v>
      </c>
      <c r="S101" s="6">
        <f>IF('Indicator Data'!J103=5,10,IF('Indicator Data'!J103=4,8,IF('Indicator Data'!J103=3,5,IF('Indicator Data'!J103=2,2,IF('Indicator Data'!J103=1,1,0)))))</f>
        <v>0</v>
      </c>
      <c r="T101" s="4">
        <f>IF('Indicator Data'!K103="No data","x",IF('Indicator Data'!K103&gt;1000,10,IF('Indicator Data'!K103&gt;=500,9,IF('Indicator Data'!K103&gt;=240,8,IF('Indicator Data'!K103&gt;=120,7,IF('Indicator Data'!K103&gt;=60,6,IF('Indicator Data'!K103&gt;=20,5,IF('Indicator Data'!K103&gt;=1,4,0))))))))</f>
        <v>0</v>
      </c>
      <c r="U101" s="6" t="str">
        <f t="shared" si="21"/>
        <v>x</v>
      </c>
      <c r="V101" s="4">
        <f>IF('Indicator Data'!L103="No data","x",IF('Indicator Data'!L103&gt;V$135,0,IF('Indicator Data'!L103&lt;V$136,10,(V$135-'Indicator Data'!L103)/(V$135-V$136)*10)))</f>
        <v>5.1727116405963898</v>
      </c>
      <c r="W101" s="6">
        <f t="shared" si="22"/>
        <v>2.5863558202981949</v>
      </c>
      <c r="X101" s="7">
        <f t="shared" si="23"/>
        <v>2.5863558202981949</v>
      </c>
    </row>
    <row r="102" spans="1:24" s="11" customFormat="1" x14ac:dyDescent="0.25">
      <c r="A102" s="11" t="s">
        <v>445</v>
      </c>
      <c r="B102" s="32" t="s">
        <v>16</v>
      </c>
      <c r="C102" s="32" t="s">
        <v>575</v>
      </c>
      <c r="D102" s="4">
        <f>IF('Indicator Data'!G104=0,0,IF(LOG('Indicator Data'!G104)&gt;D$135,10,IF(LOG('Indicator Data'!G104)&lt;D$136,0,10-(D$135-LOG('Indicator Data'!G104))/(D$135-D$136)*10)))</f>
        <v>5.0704110485611746</v>
      </c>
      <c r="E102" s="4">
        <f>IF('Indicator Data'!D104="No data","x",IF(('Indicator Data'!D104)^2&gt;E$135,10,IF(('Indicator Data'!D104)^2&lt;E$136,0,10-(E$135-('Indicator Data'!D104)^2)/(E$135-E$136)*10)))</f>
        <v>4</v>
      </c>
      <c r="F102" s="61">
        <f>'Indicator Data'!E104/'Indicator Data'!$BE104</f>
        <v>0.50535986398397159</v>
      </c>
      <c r="G102" s="61">
        <f>'Indicator Data'!F104/'Indicator Data'!$BE104</f>
        <v>0.2106290741315574</v>
      </c>
      <c r="H102" s="61">
        <f t="shared" si="15"/>
        <v>0.30533720052487512</v>
      </c>
      <c r="I102" s="4">
        <f t="shared" si="16"/>
        <v>7.6334300131218775</v>
      </c>
      <c r="J102" s="61">
        <f>'Indicator Data'!G104/'Indicator Data'!$BE104</f>
        <v>1.8818607669949488E-3</v>
      </c>
      <c r="K102" s="61">
        <f>'Indicator Data'!I104/'Indicator Data'!$BE104</f>
        <v>0</v>
      </c>
      <c r="L102" s="4">
        <f t="shared" si="24"/>
        <v>2.6883725242784973</v>
      </c>
      <c r="M102" s="4">
        <f>IF('Indicator Data'!H104=0,0,IF('Indicator Data'!H104&gt;M$135,10,IF('Indicator Data'!H104&lt;M$136,0,10-(M$135-'Indicator Data'!H104)/(M$135-M$136)*10)))</f>
        <v>0</v>
      </c>
      <c r="N102" s="6">
        <f t="shared" si="17"/>
        <v>4</v>
      </c>
      <c r="O102" s="6">
        <f t="shared" si="25"/>
        <v>3.97814275927318</v>
      </c>
      <c r="P102" s="6">
        <f t="shared" si="18"/>
        <v>7.6334300131218775</v>
      </c>
      <c r="Q102" s="6">
        <f t="shared" si="19"/>
        <v>0</v>
      </c>
      <c r="R102" s="16">
        <f t="shared" si="20"/>
        <v>4.4574028971956787</v>
      </c>
      <c r="S102" s="6">
        <f>IF('Indicator Data'!J104=5,10,IF('Indicator Data'!J104=4,8,IF('Indicator Data'!J104=3,5,IF('Indicator Data'!J104=2,2,IF('Indicator Data'!J104=1,1,0)))))</f>
        <v>0</v>
      </c>
      <c r="T102" s="4">
        <f>IF('Indicator Data'!K104="No data","x",IF('Indicator Data'!K104&gt;1000,10,IF('Indicator Data'!K104&gt;=500,9,IF('Indicator Data'!K104&gt;=240,8,IF('Indicator Data'!K104&gt;=120,7,IF('Indicator Data'!K104&gt;=60,6,IF('Indicator Data'!K104&gt;=20,5,IF('Indicator Data'!K104&gt;=1,4,0))))))))</f>
        <v>0</v>
      </c>
      <c r="U102" s="6" t="str">
        <f t="shared" si="21"/>
        <v>x</v>
      </c>
      <c r="V102" s="4">
        <f>IF('Indicator Data'!L104="No data","x",IF('Indicator Data'!L104&gt;V$135,0,IF('Indicator Data'!L104&lt;V$136,10,(V$135-'Indicator Data'!L104)/(V$135-V$136)*10)))</f>
        <v>5.1727116405963898</v>
      </c>
      <c r="W102" s="6">
        <f t="shared" si="22"/>
        <v>2.5863558202981949</v>
      </c>
      <c r="X102" s="7">
        <f t="shared" si="23"/>
        <v>2.5863558202981949</v>
      </c>
    </row>
    <row r="103" spans="1:24" s="11" customFormat="1" x14ac:dyDescent="0.25">
      <c r="A103" s="11" t="s">
        <v>446</v>
      </c>
      <c r="B103" s="32" t="s">
        <v>16</v>
      </c>
      <c r="C103" s="32" t="s">
        <v>576</v>
      </c>
      <c r="D103" s="4">
        <f>IF('Indicator Data'!G105=0,0,IF(LOG('Indicator Data'!G105)&gt;D$135,10,IF(LOG('Indicator Data'!G105)&lt;D$136,0,10-(D$135-LOG('Indicator Data'!G105))/(D$135-D$136)*10)))</f>
        <v>5.3014348280146253</v>
      </c>
      <c r="E103" s="4">
        <f>IF('Indicator Data'!D105="No data","x",IF(('Indicator Data'!D105)^2&gt;E$135,10,IF(('Indicator Data'!D105)^2&lt;E$136,0,10-(E$135-('Indicator Data'!D105)^2)/(E$135-E$136)*10)))</f>
        <v>6.25</v>
      </c>
      <c r="F103" s="61">
        <f>'Indicator Data'!E105/'Indicator Data'!$BE105</f>
        <v>0.51824954147828906</v>
      </c>
      <c r="G103" s="61">
        <f>'Indicator Data'!F105/'Indicator Data'!$BE105</f>
        <v>0.25281566295069097</v>
      </c>
      <c r="H103" s="61">
        <f t="shared" si="15"/>
        <v>0.32232868647681728</v>
      </c>
      <c r="I103" s="4">
        <f t="shared" si="16"/>
        <v>8.0582171619204317</v>
      </c>
      <c r="J103" s="61">
        <f>'Indicator Data'!G105/'Indicator Data'!$BE105</f>
        <v>1.9925881758006206E-3</v>
      </c>
      <c r="K103" s="61">
        <f>'Indicator Data'!I105/'Indicator Data'!$BE105</f>
        <v>0</v>
      </c>
      <c r="L103" s="4">
        <f t="shared" si="24"/>
        <v>2.8465545368580294</v>
      </c>
      <c r="M103" s="4">
        <f>IF('Indicator Data'!H105=0,0,IF('Indicator Data'!H105&gt;M$135,10,IF('Indicator Data'!H105&lt;M$136,0,10-(M$135-'Indicator Data'!H105)/(M$135-M$136)*10)))</f>
        <v>3.125</v>
      </c>
      <c r="N103" s="6">
        <f t="shared" si="17"/>
        <v>6.25</v>
      </c>
      <c r="O103" s="6">
        <f t="shared" si="25"/>
        <v>4.1818688495252694</v>
      </c>
      <c r="P103" s="6">
        <f t="shared" si="18"/>
        <v>8.0582171619204317</v>
      </c>
      <c r="Q103" s="6">
        <f t="shared" si="19"/>
        <v>3.125</v>
      </c>
      <c r="R103" s="16">
        <f t="shared" si="20"/>
        <v>5.7578664819540171</v>
      </c>
      <c r="S103" s="6">
        <f>IF('Indicator Data'!J105=5,10,IF('Indicator Data'!J105=4,8,IF('Indicator Data'!J105=3,5,IF('Indicator Data'!J105=2,2,IF('Indicator Data'!J105=1,1,0)))))</f>
        <v>0</v>
      </c>
      <c r="T103" s="4">
        <f>IF('Indicator Data'!K105="No data","x",IF('Indicator Data'!K105&gt;1000,10,IF('Indicator Data'!K105&gt;=500,9,IF('Indicator Data'!K105&gt;=240,8,IF('Indicator Data'!K105&gt;=120,7,IF('Indicator Data'!K105&gt;=60,6,IF('Indicator Data'!K105&gt;=20,5,IF('Indicator Data'!K105&gt;=1,4,0))))))))</f>
        <v>0</v>
      </c>
      <c r="U103" s="6" t="str">
        <f t="shared" si="21"/>
        <v>x</v>
      </c>
      <c r="V103" s="4">
        <f>IF('Indicator Data'!L105="No data","x",IF('Indicator Data'!L105&gt;V$135,0,IF('Indicator Data'!L105&lt;V$136,10,(V$135-'Indicator Data'!L105)/(V$135-V$136)*10)))</f>
        <v>5.1727116405963898</v>
      </c>
      <c r="W103" s="6">
        <f t="shared" si="22"/>
        <v>2.5863558202981949</v>
      </c>
      <c r="X103" s="7">
        <f t="shared" si="23"/>
        <v>2.5863558202981949</v>
      </c>
    </row>
    <row r="104" spans="1:24" s="11" customFormat="1" x14ac:dyDescent="0.25">
      <c r="A104" s="11" t="s">
        <v>447</v>
      </c>
      <c r="B104" s="32" t="s">
        <v>16</v>
      </c>
      <c r="C104" s="32" t="s">
        <v>577</v>
      </c>
      <c r="D104" s="4">
        <f>IF('Indicator Data'!G106=0,0,IF(LOG('Indicator Data'!G106)&gt;D$135,10,IF(LOG('Indicator Data'!G106)&lt;D$136,0,10-(D$135-LOG('Indicator Data'!G106))/(D$135-D$136)*10)))</f>
        <v>3.0437098605347659</v>
      </c>
      <c r="E104" s="4">
        <f>IF('Indicator Data'!D106="No data","x",IF(('Indicator Data'!D106)^2&gt;E$135,10,IF(('Indicator Data'!D106)^2&lt;E$136,0,10-(E$135-('Indicator Data'!D106)^2)/(E$135-E$136)*10)))</f>
        <v>7.1111111111111107</v>
      </c>
      <c r="F104" s="61">
        <f>'Indicator Data'!E106/'Indicator Data'!$BE106</f>
        <v>0.10820774724657597</v>
      </c>
      <c r="G104" s="61">
        <f>'Indicator Data'!F106/'Indicator Data'!$BE106</f>
        <v>1.6689019999075034E-2</v>
      </c>
      <c r="H104" s="61">
        <f t="shared" si="15"/>
        <v>5.8276128623056749E-2</v>
      </c>
      <c r="I104" s="4">
        <f t="shared" si="16"/>
        <v>1.4569032155764177</v>
      </c>
      <c r="J104" s="61">
        <f>'Indicator Data'!G106/'Indicator Data'!$BE106</f>
        <v>1.0901378859253289E-3</v>
      </c>
      <c r="K104" s="61">
        <f>'Indicator Data'!I106/'Indicator Data'!$BE106</f>
        <v>0</v>
      </c>
      <c r="L104" s="4">
        <f t="shared" si="24"/>
        <v>1.5573398370361833</v>
      </c>
      <c r="M104" s="4">
        <f>IF('Indicator Data'!H106=0,0,IF('Indicator Data'!H106&gt;M$135,10,IF('Indicator Data'!H106&lt;M$136,0,10-(M$135-'Indicator Data'!H106)/(M$135-M$136)*10)))</f>
        <v>0</v>
      </c>
      <c r="N104" s="6">
        <f t="shared" si="17"/>
        <v>7.1111111111111107</v>
      </c>
      <c r="O104" s="6">
        <f t="shared" si="25"/>
        <v>2.3319251394966343</v>
      </c>
      <c r="P104" s="6">
        <f t="shared" si="18"/>
        <v>1.4569032155764177</v>
      </c>
      <c r="Q104" s="6">
        <f t="shared" si="19"/>
        <v>0</v>
      </c>
      <c r="R104" s="16">
        <f t="shared" si="20"/>
        <v>3.2768670980588093</v>
      </c>
      <c r="S104" s="6">
        <f>IF('Indicator Data'!J106=5,10,IF('Indicator Data'!J106=4,8,IF('Indicator Data'!J106=3,5,IF('Indicator Data'!J106=2,2,IF('Indicator Data'!J106=1,1,0)))))</f>
        <v>0</v>
      </c>
      <c r="T104" s="4">
        <f>IF('Indicator Data'!K106="No data","x",IF('Indicator Data'!K106&gt;1000,10,IF('Indicator Data'!K106&gt;=500,9,IF('Indicator Data'!K106&gt;=240,8,IF('Indicator Data'!K106&gt;=120,7,IF('Indicator Data'!K106&gt;=60,6,IF('Indicator Data'!K106&gt;=20,5,IF('Indicator Data'!K106&gt;=1,4,0))))))))</f>
        <v>0</v>
      </c>
      <c r="U104" s="6" t="str">
        <f t="shared" si="21"/>
        <v>x</v>
      </c>
      <c r="V104" s="4">
        <f>IF('Indicator Data'!L106="No data","x",IF('Indicator Data'!L106&gt;V$135,0,IF('Indicator Data'!L106&lt;V$136,10,(V$135-'Indicator Data'!L106)/(V$135-V$136)*10)))</f>
        <v>5.1727116405963898</v>
      </c>
      <c r="W104" s="6">
        <f t="shared" si="22"/>
        <v>2.5863558202981949</v>
      </c>
      <c r="X104" s="7">
        <f t="shared" si="23"/>
        <v>2.5863558202981949</v>
      </c>
    </row>
    <row r="105" spans="1:24" s="11" customFormat="1" x14ac:dyDescent="0.25">
      <c r="A105" s="11" t="s">
        <v>448</v>
      </c>
      <c r="B105" s="32" t="s">
        <v>16</v>
      </c>
      <c r="C105" s="32" t="s">
        <v>578</v>
      </c>
      <c r="D105" s="4">
        <f>IF('Indicator Data'!G107=0,0,IF(LOG('Indicator Data'!G107)&gt;D$135,10,IF(LOG('Indicator Data'!G107)&lt;D$136,0,10-(D$135-LOG('Indicator Data'!G107))/(D$135-D$136)*10)))</f>
        <v>3.7423241201830368</v>
      </c>
      <c r="E105" s="4">
        <f>IF('Indicator Data'!D107="No data","x",IF(('Indicator Data'!D107)^2&gt;E$135,10,IF(('Indicator Data'!D107)^2&lt;E$136,0,10-(E$135-('Indicator Data'!D107)^2)/(E$135-E$136)*10)))</f>
        <v>4</v>
      </c>
      <c r="F105" s="61">
        <f>'Indicator Data'!E107/'Indicator Data'!$BE107</f>
        <v>0.1582828151424483</v>
      </c>
      <c r="G105" s="61">
        <f>'Indicator Data'!F107/'Indicator Data'!$BE107</f>
        <v>0.60686145440353845</v>
      </c>
      <c r="H105" s="61">
        <f t="shared" si="15"/>
        <v>0.23085677117210876</v>
      </c>
      <c r="I105" s="4">
        <f t="shared" si="16"/>
        <v>5.7714192793027186</v>
      </c>
      <c r="J105" s="61">
        <f>'Indicator Data'!G107/'Indicator Data'!$BE107</f>
        <v>3.2678548198256796E-4</v>
      </c>
      <c r="K105" s="61">
        <f>'Indicator Data'!I107/'Indicator Data'!$BE107</f>
        <v>0</v>
      </c>
      <c r="L105" s="4">
        <f t="shared" si="24"/>
        <v>0.46683640283223937</v>
      </c>
      <c r="M105" s="4">
        <f>IF('Indicator Data'!H107=0,0,IF('Indicator Data'!H107&gt;M$135,10,IF('Indicator Data'!H107&lt;M$136,0,10-(M$135-'Indicator Data'!H107)/(M$135-M$136)*10)))</f>
        <v>7.291666666666667</v>
      </c>
      <c r="N105" s="6">
        <f t="shared" si="17"/>
        <v>4</v>
      </c>
      <c r="O105" s="6">
        <f t="shared" si="25"/>
        <v>2.2547352723026619</v>
      </c>
      <c r="P105" s="6">
        <f t="shared" si="18"/>
        <v>5.7714192793027186</v>
      </c>
      <c r="Q105" s="6">
        <f t="shared" si="19"/>
        <v>7.291666666666667</v>
      </c>
      <c r="R105" s="16">
        <f t="shared" si="20"/>
        <v>5.124549265340308</v>
      </c>
      <c r="S105" s="6">
        <f>IF('Indicator Data'!J107=5,10,IF('Indicator Data'!J107=4,8,IF('Indicator Data'!J107=3,5,IF('Indicator Data'!J107=2,2,IF('Indicator Data'!J107=1,1,0)))))</f>
        <v>0</v>
      </c>
      <c r="T105" s="4">
        <f>IF('Indicator Data'!K107="No data","x",IF('Indicator Data'!K107&gt;1000,10,IF('Indicator Data'!K107&gt;=500,9,IF('Indicator Data'!K107&gt;=240,8,IF('Indicator Data'!K107&gt;=120,7,IF('Indicator Data'!K107&gt;=60,6,IF('Indicator Data'!K107&gt;=20,5,IF('Indicator Data'!K107&gt;=1,4,0))))))))</f>
        <v>0</v>
      </c>
      <c r="U105" s="6" t="str">
        <f t="shared" si="21"/>
        <v>x</v>
      </c>
      <c r="V105" s="4">
        <f>IF('Indicator Data'!L107="No data","x",IF('Indicator Data'!L107&gt;V$135,0,IF('Indicator Data'!L107&lt;V$136,10,(V$135-'Indicator Data'!L107)/(V$135-V$136)*10)))</f>
        <v>5.1727116405963898</v>
      </c>
      <c r="W105" s="6">
        <f t="shared" si="22"/>
        <v>2.5863558202981949</v>
      </c>
      <c r="X105" s="7">
        <f t="shared" si="23"/>
        <v>2.5863558202981949</v>
      </c>
    </row>
    <row r="106" spans="1:24" s="11" customFormat="1" x14ac:dyDescent="0.25">
      <c r="A106" s="11" t="s">
        <v>449</v>
      </c>
      <c r="B106" s="32" t="s">
        <v>16</v>
      </c>
      <c r="C106" s="32" t="s">
        <v>579</v>
      </c>
      <c r="D106" s="4">
        <f>IF('Indicator Data'!G108=0,0,IF(LOG('Indicator Data'!G108)&gt;D$135,10,IF(LOG('Indicator Data'!G108)&lt;D$136,0,10-(D$135-LOG('Indicator Data'!G108))/(D$135-D$136)*10)))</f>
        <v>3.9720793139855184</v>
      </c>
      <c r="E106" s="4">
        <f>IF('Indicator Data'!D108="No data","x",IF(('Indicator Data'!D108)^2&gt;E$135,10,IF(('Indicator Data'!D108)^2&lt;E$136,0,10-(E$135-('Indicator Data'!D108)^2)/(E$135-E$136)*10)))</f>
        <v>6.25</v>
      </c>
      <c r="F106" s="61">
        <f>'Indicator Data'!E108/'Indicator Data'!$BE108</f>
        <v>0.37684698916600795</v>
      </c>
      <c r="G106" s="61">
        <f>'Indicator Data'!F108/'Indicator Data'!$BE108</f>
        <v>0.42158882535092368</v>
      </c>
      <c r="H106" s="61">
        <f t="shared" si="15"/>
        <v>0.29382070092073487</v>
      </c>
      <c r="I106" s="4">
        <f t="shared" si="16"/>
        <v>7.3455175230183709</v>
      </c>
      <c r="J106" s="61">
        <f>'Indicator Data'!G108/'Indicator Data'!$BE108</f>
        <v>4.4383791679869321E-4</v>
      </c>
      <c r="K106" s="61">
        <f>'Indicator Data'!I108/'Indicator Data'!$BE108</f>
        <v>0</v>
      </c>
      <c r="L106" s="4">
        <f t="shared" si="24"/>
        <v>0.63405416685527527</v>
      </c>
      <c r="M106" s="4">
        <f>IF('Indicator Data'!H108=0,0,IF('Indicator Data'!H108&gt;M$135,10,IF('Indicator Data'!H108&lt;M$136,0,10-(M$135-'Indicator Data'!H108)/(M$135-M$136)*10)))</f>
        <v>8.3333333333333339</v>
      </c>
      <c r="N106" s="6">
        <f t="shared" si="17"/>
        <v>6.25</v>
      </c>
      <c r="O106" s="6">
        <f t="shared" si="25"/>
        <v>2.4626405720309266</v>
      </c>
      <c r="P106" s="6">
        <f t="shared" si="18"/>
        <v>7.3455175230183709</v>
      </c>
      <c r="Q106" s="6">
        <f t="shared" si="19"/>
        <v>8.3333333333333339</v>
      </c>
      <c r="R106" s="16">
        <f t="shared" si="20"/>
        <v>6.5317862817423293</v>
      </c>
      <c r="S106" s="6">
        <f>IF('Indicator Data'!J108=5,10,IF('Indicator Data'!J108=4,8,IF('Indicator Data'!J108=3,5,IF('Indicator Data'!J108=2,2,IF('Indicator Data'!J108=1,1,0)))))</f>
        <v>0</v>
      </c>
      <c r="T106" s="4">
        <f>IF('Indicator Data'!K108="No data","x",IF('Indicator Data'!K108&gt;1000,10,IF('Indicator Data'!K108&gt;=500,9,IF('Indicator Data'!K108&gt;=240,8,IF('Indicator Data'!K108&gt;=120,7,IF('Indicator Data'!K108&gt;=60,6,IF('Indicator Data'!K108&gt;=20,5,IF('Indicator Data'!K108&gt;=1,4,0))))))))</f>
        <v>0</v>
      </c>
      <c r="U106" s="6" t="str">
        <f t="shared" si="21"/>
        <v>x</v>
      </c>
      <c r="V106" s="4">
        <f>IF('Indicator Data'!L108="No data","x",IF('Indicator Data'!L108&gt;V$135,0,IF('Indicator Data'!L108&lt;V$136,10,(V$135-'Indicator Data'!L108)/(V$135-V$136)*10)))</f>
        <v>5.1727116405963898</v>
      </c>
      <c r="W106" s="6">
        <f t="shared" si="22"/>
        <v>2.5863558202981949</v>
      </c>
      <c r="X106" s="7">
        <f t="shared" si="23"/>
        <v>2.5863558202981949</v>
      </c>
    </row>
    <row r="107" spans="1:24" s="11" customFormat="1" x14ac:dyDescent="0.25">
      <c r="A107" s="11" t="s">
        <v>450</v>
      </c>
      <c r="B107" s="32" t="s">
        <v>16</v>
      </c>
      <c r="C107" s="32" t="s">
        <v>580</v>
      </c>
      <c r="D107" s="4">
        <f>IF('Indicator Data'!G109=0,0,IF(LOG('Indicator Data'!G109)&gt;D$135,10,IF(LOG('Indicator Data'!G109)&lt;D$136,0,10-(D$135-LOG('Indicator Data'!G109))/(D$135-D$136)*10)))</f>
        <v>5.2185661425907135</v>
      </c>
      <c r="E107" s="4">
        <f>IF('Indicator Data'!D109="No data","x",IF(('Indicator Data'!D109)^2&gt;E$135,10,IF(('Indicator Data'!D109)^2&lt;E$136,0,10-(E$135-('Indicator Data'!D109)^2)/(E$135-E$136)*10)))</f>
        <v>9</v>
      </c>
      <c r="F107" s="61">
        <f>'Indicator Data'!E109/'Indicator Data'!$BE109</f>
        <v>0.44904975477255799</v>
      </c>
      <c r="G107" s="61">
        <f>'Indicator Data'!F109/'Indicator Data'!$BE109</f>
        <v>0.17364129420360189</v>
      </c>
      <c r="H107" s="61">
        <f t="shared" si="15"/>
        <v>0.26793520093717949</v>
      </c>
      <c r="I107" s="4">
        <f t="shared" si="16"/>
        <v>6.6983800234294861</v>
      </c>
      <c r="J107" s="61">
        <f>'Indicator Data'!G109/'Indicator Data'!$BE109</f>
        <v>2.1740714865991512E-3</v>
      </c>
      <c r="K107" s="61">
        <f>'Indicator Data'!I109/'Indicator Data'!$BE109</f>
        <v>0</v>
      </c>
      <c r="L107" s="4">
        <f t="shared" si="24"/>
        <v>3.1058164094273586</v>
      </c>
      <c r="M107" s="4">
        <f>IF('Indicator Data'!H109=0,0,IF('Indicator Data'!H109&gt;M$135,10,IF('Indicator Data'!H109&lt;M$136,0,10-(M$135-'Indicator Data'!H109)/(M$135-M$136)*10)))</f>
        <v>9.375</v>
      </c>
      <c r="N107" s="6">
        <f t="shared" si="17"/>
        <v>9</v>
      </c>
      <c r="O107" s="6">
        <f t="shared" si="25"/>
        <v>4.2429556807259203</v>
      </c>
      <c r="P107" s="6">
        <f t="shared" si="18"/>
        <v>6.6983800234294861</v>
      </c>
      <c r="Q107" s="6">
        <f t="shared" si="19"/>
        <v>9.375</v>
      </c>
      <c r="R107" s="16">
        <f t="shared" si="20"/>
        <v>7.8646586604931157</v>
      </c>
      <c r="S107" s="6">
        <f>IF('Indicator Data'!J109=5,10,IF('Indicator Data'!J109=4,8,IF('Indicator Data'!J109=3,5,IF('Indicator Data'!J109=2,2,IF('Indicator Data'!J109=1,1,0)))))</f>
        <v>0</v>
      </c>
      <c r="T107" s="4">
        <f>IF('Indicator Data'!K109="No data","x",IF('Indicator Data'!K109&gt;1000,10,IF('Indicator Data'!K109&gt;=500,9,IF('Indicator Data'!K109&gt;=240,8,IF('Indicator Data'!K109&gt;=120,7,IF('Indicator Data'!K109&gt;=60,6,IF('Indicator Data'!K109&gt;=20,5,IF('Indicator Data'!K109&gt;=1,4,0))))))))</f>
        <v>0</v>
      </c>
      <c r="U107" s="6" t="str">
        <f t="shared" si="21"/>
        <v>x</v>
      </c>
      <c r="V107" s="4">
        <f>IF('Indicator Data'!L109="No data","x",IF('Indicator Data'!L109&gt;V$135,0,IF('Indicator Data'!L109&lt;V$136,10,(V$135-'Indicator Data'!L109)/(V$135-V$136)*10)))</f>
        <v>5.1727116405963898</v>
      </c>
      <c r="W107" s="6">
        <f t="shared" si="22"/>
        <v>2.5863558202981949</v>
      </c>
      <c r="X107" s="7">
        <f t="shared" si="23"/>
        <v>2.5863558202981949</v>
      </c>
    </row>
    <row r="108" spans="1:24" s="11" customFormat="1" x14ac:dyDescent="0.25">
      <c r="A108" s="11" t="s">
        <v>451</v>
      </c>
      <c r="B108" s="32" t="s">
        <v>16</v>
      </c>
      <c r="C108" s="32" t="s">
        <v>581</v>
      </c>
      <c r="D108" s="4">
        <f>IF('Indicator Data'!G110=0,0,IF(LOG('Indicator Data'!G110)&gt;D$135,10,IF(LOG('Indicator Data'!G110)&lt;D$136,0,10-(D$135-LOG('Indicator Data'!G110))/(D$135-D$136)*10)))</f>
        <v>4.472187789438542</v>
      </c>
      <c r="E108" s="4">
        <f>IF('Indicator Data'!D110="No data","x",IF(('Indicator Data'!D110)^2&gt;E$135,10,IF(('Indicator Data'!D110)^2&lt;E$136,0,10-(E$135-('Indicator Data'!D110)^2)/(E$135-E$136)*10)))</f>
        <v>5.4444444444444455</v>
      </c>
      <c r="F108" s="61">
        <f>'Indicator Data'!E110/'Indicator Data'!$BE110</f>
        <v>0.69964944348048763</v>
      </c>
      <c r="G108" s="61">
        <f>'Indicator Data'!F110/'Indicator Data'!$BE110</f>
        <v>0.12575000993390642</v>
      </c>
      <c r="H108" s="61">
        <f t="shared" si="15"/>
        <v>0.38126222422372041</v>
      </c>
      <c r="I108" s="4">
        <f t="shared" si="16"/>
        <v>9.5315556055930095</v>
      </c>
      <c r="J108" s="61">
        <f>'Indicator Data'!G110/'Indicator Data'!$BE110</f>
        <v>1.3576338759453768E-3</v>
      </c>
      <c r="K108" s="61">
        <f>'Indicator Data'!I110/'Indicator Data'!$BE110</f>
        <v>0</v>
      </c>
      <c r="L108" s="4">
        <f t="shared" si="24"/>
        <v>1.9394769656362527</v>
      </c>
      <c r="M108" s="4">
        <f>IF('Indicator Data'!H110=0,0,IF('Indicator Data'!H110&gt;M$135,10,IF('Indicator Data'!H110&lt;M$136,0,10-(M$135-'Indicator Data'!H110)/(M$135-M$136)*10)))</f>
        <v>0</v>
      </c>
      <c r="N108" s="6">
        <f t="shared" si="17"/>
        <v>5.4444444444444455</v>
      </c>
      <c r="O108" s="6">
        <f t="shared" si="25"/>
        <v>3.3079210053760533</v>
      </c>
      <c r="P108" s="6">
        <f t="shared" si="18"/>
        <v>9.5315556055930095</v>
      </c>
      <c r="Q108" s="6">
        <f t="shared" si="19"/>
        <v>0</v>
      </c>
      <c r="R108" s="16">
        <f t="shared" si="20"/>
        <v>5.8330664701908752</v>
      </c>
      <c r="S108" s="6">
        <f>IF('Indicator Data'!J110=5,10,IF('Indicator Data'!J110=4,8,IF('Indicator Data'!J110=3,5,IF('Indicator Data'!J110=2,2,IF('Indicator Data'!J110=1,1,0)))))</f>
        <v>0</v>
      </c>
      <c r="T108" s="4">
        <f>IF('Indicator Data'!K110="No data","x",IF('Indicator Data'!K110&gt;1000,10,IF('Indicator Data'!K110&gt;=500,9,IF('Indicator Data'!K110&gt;=240,8,IF('Indicator Data'!K110&gt;=120,7,IF('Indicator Data'!K110&gt;=60,6,IF('Indicator Data'!K110&gt;=20,5,IF('Indicator Data'!K110&gt;=1,4,0))))))))</f>
        <v>0</v>
      </c>
      <c r="U108" s="6" t="str">
        <f t="shared" si="21"/>
        <v>x</v>
      </c>
      <c r="V108" s="4">
        <f>IF('Indicator Data'!L110="No data","x",IF('Indicator Data'!L110&gt;V$135,0,IF('Indicator Data'!L110&lt;V$136,10,(V$135-'Indicator Data'!L110)/(V$135-V$136)*10)))</f>
        <v>5.1727116405963898</v>
      </c>
      <c r="W108" s="6">
        <f t="shared" si="22"/>
        <v>2.5863558202981949</v>
      </c>
      <c r="X108" s="7">
        <f t="shared" si="23"/>
        <v>2.5863558202981949</v>
      </c>
    </row>
    <row r="109" spans="1:24" s="11" customFormat="1" x14ac:dyDescent="0.25">
      <c r="A109" s="11" t="s">
        <v>452</v>
      </c>
      <c r="B109" s="32" t="s">
        <v>16</v>
      </c>
      <c r="C109" s="32" t="s">
        <v>582</v>
      </c>
      <c r="D109" s="4">
        <f>IF('Indicator Data'!G111=0,0,IF(LOG('Indicator Data'!G111)&gt;D$135,10,IF(LOG('Indicator Data'!G111)&lt;D$136,0,10-(D$135-LOG('Indicator Data'!G111))/(D$135-D$136)*10)))</f>
        <v>6.7716894818163418</v>
      </c>
      <c r="E109" s="4">
        <f>IF('Indicator Data'!D111="No data","x",IF(('Indicator Data'!D111)^2&gt;E$135,10,IF(('Indicator Data'!D111)^2&lt;E$136,0,10-(E$135-('Indicator Data'!D111)^2)/(E$135-E$136)*10)))</f>
        <v>6.25</v>
      </c>
      <c r="F109" s="61">
        <f>'Indicator Data'!E111/'Indicator Data'!$BE111</f>
        <v>0.22296472162140157</v>
      </c>
      <c r="G109" s="61">
        <f>'Indicator Data'!F111/'Indicator Data'!$BE111</f>
        <v>0.15941171163836637</v>
      </c>
      <c r="H109" s="61">
        <f t="shared" si="15"/>
        <v>0.15133528872029239</v>
      </c>
      <c r="I109" s="4">
        <f t="shared" si="16"/>
        <v>3.7833822180073096</v>
      </c>
      <c r="J109" s="61">
        <f>'Indicator Data'!G111/'Indicator Data'!$BE111</f>
        <v>5.6252214112671658E-3</v>
      </c>
      <c r="K109" s="61">
        <f>'Indicator Data'!I111/'Indicator Data'!$BE111</f>
        <v>0</v>
      </c>
      <c r="L109" s="4">
        <f t="shared" si="24"/>
        <v>8.0360305875245217</v>
      </c>
      <c r="M109" s="4">
        <f>IF('Indicator Data'!H111=0,0,IF('Indicator Data'!H111&gt;M$135,10,IF('Indicator Data'!H111&lt;M$136,0,10-(M$135-'Indicator Data'!H111)/(M$135-M$136)*10)))</f>
        <v>10</v>
      </c>
      <c r="N109" s="6">
        <f t="shared" si="17"/>
        <v>6.25</v>
      </c>
      <c r="O109" s="6">
        <f t="shared" si="25"/>
        <v>7.4581573835264416</v>
      </c>
      <c r="P109" s="6">
        <f t="shared" si="18"/>
        <v>3.7833822180073096</v>
      </c>
      <c r="Q109" s="6">
        <f t="shared" si="19"/>
        <v>10</v>
      </c>
      <c r="R109" s="16">
        <f t="shared" si="20"/>
        <v>7.6435298235262872</v>
      </c>
      <c r="S109" s="6">
        <f>IF('Indicator Data'!J111=5,10,IF('Indicator Data'!J111=4,8,IF('Indicator Data'!J111=3,5,IF('Indicator Data'!J111=2,2,IF('Indicator Data'!J111=1,1,0)))))</f>
        <v>0</v>
      </c>
      <c r="T109" s="4">
        <f>IF('Indicator Data'!K111="No data","x",IF('Indicator Data'!K111&gt;1000,10,IF('Indicator Data'!K111&gt;=500,9,IF('Indicator Data'!K111&gt;=240,8,IF('Indicator Data'!K111&gt;=120,7,IF('Indicator Data'!K111&gt;=60,6,IF('Indicator Data'!K111&gt;=20,5,IF('Indicator Data'!K111&gt;=1,4,0))))))))</f>
        <v>0</v>
      </c>
      <c r="U109" s="6" t="str">
        <f t="shared" si="21"/>
        <v>x</v>
      </c>
      <c r="V109" s="4">
        <f>IF('Indicator Data'!L111="No data","x",IF('Indicator Data'!L111&gt;V$135,0,IF('Indicator Data'!L111&lt;V$136,10,(V$135-'Indicator Data'!L111)/(V$135-V$136)*10)))</f>
        <v>5.1727116405963898</v>
      </c>
      <c r="W109" s="6">
        <f t="shared" si="22"/>
        <v>2.5863558202981949</v>
      </c>
      <c r="X109" s="7">
        <f t="shared" si="23"/>
        <v>2.5863558202981949</v>
      </c>
    </row>
    <row r="110" spans="1:24" s="11" customFormat="1" x14ac:dyDescent="0.25">
      <c r="A110" s="11" t="s">
        <v>453</v>
      </c>
      <c r="B110" s="32" t="s">
        <v>16</v>
      </c>
      <c r="C110" s="32" t="s">
        <v>583</v>
      </c>
      <c r="D110" s="4">
        <f>IF('Indicator Data'!G112=0,0,IF(LOG('Indicator Data'!G112)&gt;D$135,10,IF(LOG('Indicator Data'!G112)&lt;D$136,0,10-(D$135-LOG('Indicator Data'!G112))/(D$135-D$136)*10)))</f>
        <v>4.8197085258267673</v>
      </c>
      <c r="E110" s="4">
        <f>IF('Indicator Data'!D112="No data","x",IF(('Indicator Data'!D112)^2&gt;E$135,10,IF(('Indicator Data'!D112)^2&lt;E$136,0,10-(E$135-('Indicator Data'!D112)^2)/(E$135-E$136)*10)))</f>
        <v>7.5625</v>
      </c>
      <c r="F110" s="61">
        <f>'Indicator Data'!E112/'Indicator Data'!$BE112</f>
        <v>0.30450308963614214</v>
      </c>
      <c r="G110" s="61">
        <f>'Indicator Data'!F112/'Indicator Data'!$BE112</f>
        <v>5.4235223319781013E-2</v>
      </c>
      <c r="H110" s="61">
        <f t="shared" si="15"/>
        <v>0.16581035064801633</v>
      </c>
      <c r="I110" s="4">
        <f t="shared" si="16"/>
        <v>4.1452587662004081</v>
      </c>
      <c r="J110" s="61">
        <f>'Indicator Data'!G112/'Indicator Data'!$BE112</f>
        <v>1.2431932600431522E-3</v>
      </c>
      <c r="K110" s="61">
        <f>'Indicator Data'!I112/'Indicator Data'!$BE112</f>
        <v>0</v>
      </c>
      <c r="L110" s="4">
        <f t="shared" si="24"/>
        <v>1.7759903714902165</v>
      </c>
      <c r="M110" s="4">
        <f>IF('Indicator Data'!H112=0,0,IF('Indicator Data'!H112&gt;M$135,10,IF('Indicator Data'!H112&lt;M$136,0,10-(M$135-'Indicator Data'!H112)/(M$135-M$136)*10)))</f>
        <v>5.2083333333333339</v>
      </c>
      <c r="N110" s="6">
        <f t="shared" si="17"/>
        <v>7.5625</v>
      </c>
      <c r="O110" s="6">
        <f t="shared" si="25"/>
        <v>3.4474955965388672</v>
      </c>
      <c r="P110" s="6">
        <f t="shared" si="18"/>
        <v>4.1452587662004081</v>
      </c>
      <c r="Q110" s="6">
        <f t="shared" si="19"/>
        <v>5.2083333333333339</v>
      </c>
      <c r="R110" s="16">
        <f t="shared" si="20"/>
        <v>5.3284105605443122</v>
      </c>
      <c r="S110" s="6">
        <f>IF('Indicator Data'!J112=5,10,IF('Indicator Data'!J112=4,8,IF('Indicator Data'!J112=3,5,IF('Indicator Data'!J112=2,2,IF('Indicator Data'!J112=1,1,0)))))</f>
        <v>0</v>
      </c>
      <c r="T110" s="4">
        <f>IF('Indicator Data'!K112="No data","x",IF('Indicator Data'!K112&gt;1000,10,IF('Indicator Data'!K112&gt;=500,9,IF('Indicator Data'!K112&gt;=240,8,IF('Indicator Data'!K112&gt;=120,7,IF('Indicator Data'!K112&gt;=60,6,IF('Indicator Data'!K112&gt;=20,5,IF('Indicator Data'!K112&gt;=1,4,0))))))))</f>
        <v>0</v>
      </c>
      <c r="U110" s="6" t="str">
        <f t="shared" si="21"/>
        <v>x</v>
      </c>
      <c r="V110" s="4">
        <f>IF('Indicator Data'!L112="No data","x",IF('Indicator Data'!L112&gt;V$135,0,IF('Indicator Data'!L112&lt;V$136,10,(V$135-'Indicator Data'!L112)/(V$135-V$136)*10)))</f>
        <v>5.1727116405963898</v>
      </c>
      <c r="W110" s="6">
        <f t="shared" si="22"/>
        <v>2.5863558202981949</v>
      </c>
      <c r="X110" s="7">
        <f t="shared" si="23"/>
        <v>2.5863558202981949</v>
      </c>
    </row>
    <row r="111" spans="1:24" s="11" customFormat="1" x14ac:dyDescent="0.25">
      <c r="A111" s="11" t="s">
        <v>454</v>
      </c>
      <c r="B111" s="32" t="s">
        <v>16</v>
      </c>
      <c r="C111" s="32" t="s">
        <v>584</v>
      </c>
      <c r="D111" s="4">
        <f>IF('Indicator Data'!G113=0,0,IF(LOG('Indicator Data'!G113)&gt;D$135,10,IF(LOG('Indicator Data'!G113)&lt;D$136,0,10-(D$135-LOG('Indicator Data'!G113))/(D$135-D$136)*10)))</f>
        <v>5.3489106654396243</v>
      </c>
      <c r="E111" s="4">
        <f>IF('Indicator Data'!D113="No data","x",IF(('Indicator Data'!D113)^2&gt;E$135,10,IF(('Indicator Data'!D113)^2&lt;E$136,0,10-(E$135-('Indicator Data'!D113)^2)/(E$135-E$136)*10)))</f>
        <v>4</v>
      </c>
      <c r="F111" s="61">
        <f>'Indicator Data'!E113/'Indicator Data'!$BE113</f>
        <v>0.26904057547136062</v>
      </c>
      <c r="G111" s="61">
        <f>'Indicator Data'!F113/'Indicator Data'!$BE113</f>
        <v>0.2927131408536367</v>
      </c>
      <c r="H111" s="61">
        <f t="shared" si="15"/>
        <v>0.2076985729490895</v>
      </c>
      <c r="I111" s="4">
        <f t="shared" si="16"/>
        <v>5.1924643237272372</v>
      </c>
      <c r="J111" s="61">
        <f>'Indicator Data'!G113/'Indicator Data'!$BE113</f>
        <v>7.7088029050838963E-4</v>
      </c>
      <c r="K111" s="61">
        <f>'Indicator Data'!I113/'Indicator Data'!$BE113</f>
        <v>0</v>
      </c>
      <c r="L111" s="4">
        <f t="shared" si="24"/>
        <v>1.101257557869129</v>
      </c>
      <c r="M111" s="4">
        <f>IF('Indicator Data'!H113=0,0,IF('Indicator Data'!H113&gt;M$135,10,IF('Indicator Data'!H113&lt;M$136,0,10-(M$135-'Indicator Data'!H113)/(M$135-M$136)*10)))</f>
        <v>8.3333333333333339</v>
      </c>
      <c r="N111" s="6">
        <f t="shared" si="17"/>
        <v>4</v>
      </c>
      <c r="O111" s="6">
        <f t="shared" si="25"/>
        <v>3.5164562403748993</v>
      </c>
      <c r="P111" s="6">
        <f t="shared" si="18"/>
        <v>5.1924643237272372</v>
      </c>
      <c r="Q111" s="6">
        <f t="shared" si="19"/>
        <v>8.3333333333333339</v>
      </c>
      <c r="R111" s="16">
        <f t="shared" si="20"/>
        <v>5.6523843336572854</v>
      </c>
      <c r="S111" s="6">
        <f>IF('Indicator Data'!J113=5,10,IF('Indicator Data'!J113=4,8,IF('Indicator Data'!J113=3,5,IF('Indicator Data'!J113=2,2,IF('Indicator Data'!J113=1,1,0)))))</f>
        <v>0</v>
      </c>
      <c r="T111" s="4">
        <f>IF('Indicator Data'!K113="No data","x",IF('Indicator Data'!K113&gt;1000,10,IF('Indicator Data'!K113&gt;=500,9,IF('Indicator Data'!K113&gt;=240,8,IF('Indicator Data'!K113&gt;=120,7,IF('Indicator Data'!K113&gt;=60,6,IF('Indicator Data'!K113&gt;=20,5,IF('Indicator Data'!K113&gt;=1,4,0))))))))</f>
        <v>0</v>
      </c>
      <c r="U111" s="6" t="str">
        <f t="shared" si="21"/>
        <v>x</v>
      </c>
      <c r="V111" s="4">
        <f>IF('Indicator Data'!L113="No data","x",IF('Indicator Data'!L113&gt;V$135,0,IF('Indicator Data'!L113&lt;V$136,10,(V$135-'Indicator Data'!L113)/(V$135-V$136)*10)))</f>
        <v>5.1727116405963898</v>
      </c>
      <c r="W111" s="6">
        <f t="shared" si="22"/>
        <v>2.5863558202981949</v>
      </c>
      <c r="X111" s="7">
        <f t="shared" si="23"/>
        <v>2.5863558202981949</v>
      </c>
    </row>
    <row r="112" spans="1:24" s="11" customFormat="1" x14ac:dyDescent="0.25">
      <c r="A112" s="11" t="s">
        <v>455</v>
      </c>
      <c r="B112" s="32" t="s">
        <v>16</v>
      </c>
      <c r="C112" s="32" t="s">
        <v>585</v>
      </c>
      <c r="D112" s="4">
        <f>IF('Indicator Data'!G114=0,0,IF(LOG('Indicator Data'!G114)&gt;D$135,10,IF(LOG('Indicator Data'!G114)&lt;D$136,0,10-(D$135-LOG('Indicator Data'!G114))/(D$135-D$136)*10)))</f>
        <v>4.2277037303074216</v>
      </c>
      <c r="E112" s="4">
        <f>IF('Indicator Data'!D114="No data","x",IF(('Indicator Data'!D114)^2&gt;E$135,10,IF(('Indicator Data'!D114)^2&lt;E$136,0,10-(E$135-('Indicator Data'!D114)^2)/(E$135-E$136)*10)))</f>
        <v>6.25</v>
      </c>
      <c r="F112" s="61">
        <f>'Indicator Data'!E114/'Indicator Data'!$BE114</f>
        <v>0.27798183013415256</v>
      </c>
      <c r="G112" s="61">
        <f>'Indicator Data'!F114/'Indicator Data'!$BE114</f>
        <v>0.12843097800058637</v>
      </c>
      <c r="H112" s="61">
        <f t="shared" si="15"/>
        <v>0.17109865956722287</v>
      </c>
      <c r="I112" s="4">
        <f t="shared" si="16"/>
        <v>4.2774664891805712</v>
      </c>
      <c r="J112" s="61">
        <f>'Indicator Data'!G114/'Indicator Data'!$BE114</f>
        <v>8.9410744949931808E-4</v>
      </c>
      <c r="K112" s="61">
        <f>'Indicator Data'!I114/'Indicator Data'!$BE114</f>
        <v>0</v>
      </c>
      <c r="L112" s="4">
        <f t="shared" si="24"/>
        <v>1.2772963564275983</v>
      </c>
      <c r="M112" s="4">
        <f>IF('Indicator Data'!H114=0,0,IF('Indicator Data'!H114&gt;M$135,10,IF('Indicator Data'!H114&lt;M$136,0,10-(M$135-'Indicator Data'!H114)/(M$135-M$136)*10)))</f>
        <v>7.291666666666667</v>
      </c>
      <c r="N112" s="6">
        <f t="shared" si="17"/>
        <v>6.25</v>
      </c>
      <c r="O112" s="6">
        <f t="shared" si="25"/>
        <v>2.8837085401993958</v>
      </c>
      <c r="P112" s="6">
        <f t="shared" si="18"/>
        <v>4.2774664891805712</v>
      </c>
      <c r="Q112" s="6">
        <f t="shared" si="19"/>
        <v>7.291666666666667</v>
      </c>
      <c r="R112" s="16">
        <f t="shared" si="20"/>
        <v>5.4269978791204663</v>
      </c>
      <c r="S112" s="6">
        <f>IF('Indicator Data'!J114=5,10,IF('Indicator Data'!J114=4,8,IF('Indicator Data'!J114=3,5,IF('Indicator Data'!J114=2,2,IF('Indicator Data'!J114=1,1,0)))))</f>
        <v>0</v>
      </c>
      <c r="T112" s="4">
        <f>IF('Indicator Data'!K114="No data","x",IF('Indicator Data'!K114&gt;1000,10,IF('Indicator Data'!K114&gt;=500,9,IF('Indicator Data'!K114&gt;=240,8,IF('Indicator Data'!K114&gt;=120,7,IF('Indicator Data'!K114&gt;=60,6,IF('Indicator Data'!K114&gt;=20,5,IF('Indicator Data'!K114&gt;=1,4,0))))))))</f>
        <v>0</v>
      </c>
      <c r="U112" s="6" t="str">
        <f t="shared" si="21"/>
        <v>x</v>
      </c>
      <c r="V112" s="4">
        <f>IF('Indicator Data'!L114="No data","x",IF('Indicator Data'!L114&gt;V$135,0,IF('Indicator Data'!L114&lt;V$136,10,(V$135-'Indicator Data'!L114)/(V$135-V$136)*10)))</f>
        <v>5.1727116405963898</v>
      </c>
      <c r="W112" s="6">
        <f t="shared" si="22"/>
        <v>2.5863558202981949</v>
      </c>
      <c r="X112" s="7">
        <f t="shared" si="23"/>
        <v>2.5863558202981949</v>
      </c>
    </row>
    <row r="113" spans="1:24" s="11" customFormat="1" x14ac:dyDescent="0.25">
      <c r="A113" s="11" t="s">
        <v>456</v>
      </c>
      <c r="B113" s="32" t="s">
        <v>4</v>
      </c>
      <c r="C113" s="32" t="s">
        <v>586</v>
      </c>
      <c r="D113" s="4">
        <f>IF('Indicator Data'!G115=0,0,IF(LOG('Indicator Data'!G115)&gt;D$135,10,IF(LOG('Indicator Data'!G115)&lt;D$136,0,10-(D$135-LOG('Indicator Data'!G115))/(D$135-D$136)*10)))</f>
        <v>4.829915286820432</v>
      </c>
      <c r="E113" s="4">
        <f>IF('Indicator Data'!D115="No data","x",IF(('Indicator Data'!D115)^2&gt;E$135,10,IF(('Indicator Data'!D115)^2&lt;E$136,0,10-(E$135-('Indicator Data'!D115)^2)/(E$135-E$136)*10)))</f>
        <v>7.5625</v>
      </c>
      <c r="F113" s="61">
        <f>'Indicator Data'!E115/'Indicator Data'!$BE115</f>
        <v>8.2785009151247396E-2</v>
      </c>
      <c r="G113" s="61">
        <f>'Indicator Data'!F115/'Indicator Data'!$BE115</f>
        <v>3.9780288172166285E-2</v>
      </c>
      <c r="H113" s="61">
        <f t="shared" si="15"/>
        <v>5.1337576618665268E-2</v>
      </c>
      <c r="I113" s="4">
        <f t="shared" si="16"/>
        <v>1.2834394154666313</v>
      </c>
      <c r="J113" s="61">
        <f>'Indicator Data'!G115/'Indicator Data'!$BE115</f>
        <v>1.7504063808966176E-3</v>
      </c>
      <c r="K113" s="61">
        <f>'Indicator Data'!I115/'Indicator Data'!$BE115</f>
        <v>0</v>
      </c>
      <c r="L113" s="4">
        <f t="shared" si="24"/>
        <v>2.5005805441380247</v>
      </c>
      <c r="M113" s="4">
        <f>IF('Indicator Data'!H115=0,0,IF('Indicator Data'!H115&gt;M$135,10,IF('Indicator Data'!H115&lt;M$136,0,10-(M$135-'Indicator Data'!H115)/(M$135-M$136)*10)))</f>
        <v>0</v>
      </c>
      <c r="N113" s="6">
        <f t="shared" si="17"/>
        <v>7.5625</v>
      </c>
      <c r="O113" s="6">
        <f t="shared" si="25"/>
        <v>3.7568994849611945</v>
      </c>
      <c r="P113" s="6">
        <f t="shared" si="18"/>
        <v>1.2834394154666313</v>
      </c>
      <c r="Q113" s="6">
        <f t="shared" si="19"/>
        <v>0</v>
      </c>
      <c r="R113" s="16">
        <f t="shared" si="20"/>
        <v>3.8047578677656775</v>
      </c>
      <c r="S113" s="6">
        <f>IF('Indicator Data'!J115=5,10,IF('Indicator Data'!J115=4,8,IF('Indicator Data'!J115=3,5,IF('Indicator Data'!J115=2,2,IF('Indicator Data'!J115=1,1,0)))))</f>
        <v>0</v>
      </c>
      <c r="T113" s="4">
        <f>IF('Indicator Data'!K115="No data","x",IF('Indicator Data'!K115&gt;1000,10,IF('Indicator Data'!K115&gt;=500,9,IF('Indicator Data'!K115&gt;=240,8,IF('Indicator Data'!K115&gt;=120,7,IF('Indicator Data'!K115&gt;=60,6,IF('Indicator Data'!K115&gt;=20,5,IF('Indicator Data'!K115&gt;=1,4,0))))))))</f>
        <v>0</v>
      </c>
      <c r="U113" s="6" t="str">
        <f t="shared" si="21"/>
        <v>x</v>
      </c>
      <c r="V113" s="4">
        <f>IF('Indicator Data'!L115="No data","x",IF('Indicator Data'!L115&gt;V$135,0,IF('Indicator Data'!L115&lt;V$136,10,(V$135-'Indicator Data'!L115)/(V$135-V$136)*10)))</f>
        <v>7.2015562057495117</v>
      </c>
      <c r="W113" s="6">
        <f t="shared" si="22"/>
        <v>3.6007781028747559</v>
      </c>
      <c r="X113" s="7">
        <f t="shared" si="23"/>
        <v>3.6007781028747559</v>
      </c>
    </row>
    <row r="114" spans="1:24" s="11" customFormat="1" x14ac:dyDescent="0.25">
      <c r="A114" s="11" t="s">
        <v>457</v>
      </c>
      <c r="B114" s="32" t="s">
        <v>4</v>
      </c>
      <c r="C114" s="32" t="s">
        <v>587</v>
      </c>
      <c r="D114" s="4">
        <f>IF('Indicator Data'!G116=0,0,IF(LOG('Indicator Data'!G116)&gt;D$135,10,IF(LOG('Indicator Data'!G116)&lt;D$136,0,10-(D$135-LOG('Indicator Data'!G116))/(D$135-D$136)*10)))</f>
        <v>0</v>
      </c>
      <c r="E114" s="4">
        <f>IF('Indicator Data'!D116="No data","x",IF(('Indicator Data'!D116)^2&gt;E$135,10,IF(('Indicator Data'!D116)^2&lt;E$136,0,10-(E$135-('Indicator Data'!D116)^2)/(E$135-E$136)*10)))</f>
        <v>10</v>
      </c>
      <c r="F114" s="61">
        <f>'Indicator Data'!E116/'Indicator Data'!$BE116</f>
        <v>6.7801155997465667E-2</v>
      </c>
      <c r="G114" s="61">
        <f>'Indicator Data'!F116/'Indicator Data'!$BE116</f>
        <v>0.10117115681373826</v>
      </c>
      <c r="H114" s="61">
        <f t="shared" si="15"/>
        <v>5.9193367202167398E-2</v>
      </c>
      <c r="I114" s="4">
        <f t="shared" si="16"/>
        <v>1.4798341800541852</v>
      </c>
      <c r="J114" s="61">
        <f>'Indicator Data'!G116/'Indicator Data'!$BE116</f>
        <v>0</v>
      </c>
      <c r="K114" s="61">
        <f>'Indicator Data'!I116/'Indicator Data'!$BE116</f>
        <v>0</v>
      </c>
      <c r="L114" s="4">
        <f t="shared" si="24"/>
        <v>0</v>
      </c>
      <c r="M114" s="4">
        <f>IF('Indicator Data'!H116=0,0,IF('Indicator Data'!H116&gt;M$135,10,IF('Indicator Data'!H116&lt;M$136,0,10-(M$135-'Indicator Data'!H116)/(M$135-M$136)*10)))</f>
        <v>0</v>
      </c>
      <c r="N114" s="6">
        <f t="shared" si="17"/>
        <v>10</v>
      </c>
      <c r="O114" s="6">
        <f t="shared" si="25"/>
        <v>0</v>
      </c>
      <c r="P114" s="6">
        <f t="shared" si="18"/>
        <v>1.4798341800541852</v>
      </c>
      <c r="Q114" s="6">
        <f t="shared" si="19"/>
        <v>0</v>
      </c>
      <c r="R114" s="16">
        <f t="shared" si="20"/>
        <v>5.0821971575440896</v>
      </c>
      <c r="S114" s="6">
        <f>IF('Indicator Data'!J116=5,10,IF('Indicator Data'!J116=4,8,IF('Indicator Data'!J116=3,5,IF('Indicator Data'!J116=2,2,IF('Indicator Data'!J116=1,1,0)))))</f>
        <v>0</v>
      </c>
      <c r="T114" s="4">
        <f>IF('Indicator Data'!K116="No data","x",IF('Indicator Data'!K116&gt;1000,10,IF('Indicator Data'!K116&gt;=500,9,IF('Indicator Data'!K116&gt;=240,8,IF('Indicator Data'!K116&gt;=120,7,IF('Indicator Data'!K116&gt;=60,6,IF('Indicator Data'!K116&gt;=20,5,IF('Indicator Data'!K116&gt;=1,4,0))))))))</f>
        <v>0</v>
      </c>
      <c r="U114" s="6" t="str">
        <f t="shared" si="21"/>
        <v>x</v>
      </c>
      <c r="V114" s="4">
        <f>IF('Indicator Data'!L116="No data","x",IF('Indicator Data'!L116&gt;V$135,0,IF('Indicator Data'!L116&lt;V$136,10,(V$135-'Indicator Data'!L116)/(V$135-V$136)*10)))</f>
        <v>7.2015562057495117</v>
      </c>
      <c r="W114" s="6">
        <f t="shared" si="22"/>
        <v>3.6007781028747559</v>
      </c>
      <c r="X114" s="7">
        <f t="shared" si="23"/>
        <v>3.6007781028747559</v>
      </c>
    </row>
    <row r="115" spans="1:24" s="11" customFormat="1" x14ac:dyDescent="0.25">
      <c r="A115" s="11" t="s">
        <v>458</v>
      </c>
      <c r="B115" s="32" t="s">
        <v>4</v>
      </c>
      <c r="C115" s="32" t="s">
        <v>588</v>
      </c>
      <c r="D115" s="4">
        <f>IF('Indicator Data'!G117=0,0,IF(LOG('Indicator Data'!G117)&gt;D$135,10,IF(LOG('Indicator Data'!G117)&lt;D$136,0,10-(D$135-LOG('Indicator Data'!G117))/(D$135-D$136)*10)))</f>
        <v>0</v>
      </c>
      <c r="E115" s="4" t="str">
        <f>IF('Indicator Data'!D117="No data","x",IF(('Indicator Data'!D117)^2&gt;E$135,10,IF(('Indicator Data'!D117)^2&lt;E$136,0,10-(E$135-('Indicator Data'!D117)^2)/(E$135-E$136)*10)))</f>
        <v>x</v>
      </c>
      <c r="F115" s="61">
        <f>'Indicator Data'!E117/'Indicator Data'!$BE117</f>
        <v>0</v>
      </c>
      <c r="G115" s="61">
        <f>'Indicator Data'!F117/'Indicator Data'!$BE117</f>
        <v>0</v>
      </c>
      <c r="H115" s="61">
        <f t="shared" si="15"/>
        <v>0</v>
      </c>
      <c r="I115" s="4">
        <f t="shared" si="16"/>
        <v>0</v>
      </c>
      <c r="J115" s="61">
        <f>'Indicator Data'!G117/'Indicator Data'!$BE117</f>
        <v>0</v>
      </c>
      <c r="K115" s="61">
        <f>'Indicator Data'!I117/'Indicator Data'!$BE117</f>
        <v>0</v>
      </c>
      <c r="L115" s="4">
        <f t="shared" si="24"/>
        <v>0</v>
      </c>
      <c r="M115" s="4">
        <f>IF('Indicator Data'!H117=0,0,IF('Indicator Data'!H117&gt;M$135,10,IF('Indicator Data'!H117&lt;M$136,0,10-(M$135-'Indicator Data'!H117)/(M$135-M$136)*10)))</f>
        <v>0</v>
      </c>
      <c r="N115" s="6" t="str">
        <f t="shared" si="17"/>
        <v>x</v>
      </c>
      <c r="O115" s="6">
        <f t="shared" si="25"/>
        <v>0</v>
      </c>
      <c r="P115" s="6">
        <f t="shared" si="18"/>
        <v>0</v>
      </c>
      <c r="Q115" s="6">
        <f t="shared" si="19"/>
        <v>0</v>
      </c>
      <c r="R115" s="16">
        <f t="shared" si="20"/>
        <v>0</v>
      </c>
      <c r="S115" s="6">
        <f>IF('Indicator Data'!J117=5,10,IF('Indicator Data'!J117=4,8,IF('Indicator Data'!J117=3,5,IF('Indicator Data'!J117=2,2,IF('Indicator Data'!J117=1,1,0)))))</f>
        <v>0</v>
      </c>
      <c r="T115" s="4">
        <f>IF('Indicator Data'!K117="No data","x",IF('Indicator Data'!K117&gt;1000,10,IF('Indicator Data'!K117&gt;=500,9,IF('Indicator Data'!K117&gt;=240,8,IF('Indicator Data'!K117&gt;=120,7,IF('Indicator Data'!K117&gt;=60,6,IF('Indicator Data'!K117&gt;=20,5,IF('Indicator Data'!K117&gt;=1,4,0))))))))</f>
        <v>0</v>
      </c>
      <c r="U115" s="6" t="str">
        <f t="shared" si="21"/>
        <v>x</v>
      </c>
      <c r="V115" s="4">
        <f>IF('Indicator Data'!L117="No data","x",IF('Indicator Data'!L117&gt;V$135,0,IF('Indicator Data'!L117&lt;V$136,10,(V$135-'Indicator Data'!L117)/(V$135-V$136)*10)))</f>
        <v>7.2015562057495117</v>
      </c>
      <c r="W115" s="6">
        <f t="shared" si="22"/>
        <v>3.6007781028747559</v>
      </c>
      <c r="X115" s="7">
        <f t="shared" si="23"/>
        <v>3.6007781028747559</v>
      </c>
    </row>
    <row r="116" spans="1:24" s="11" customFormat="1" x14ac:dyDescent="0.25">
      <c r="A116" s="11" t="s">
        <v>459</v>
      </c>
      <c r="B116" s="32" t="s">
        <v>4</v>
      </c>
      <c r="C116" s="32" t="s">
        <v>589</v>
      </c>
      <c r="D116" s="4">
        <f>IF('Indicator Data'!G118=0,0,IF(LOG('Indicator Data'!G118)&gt;D$135,10,IF(LOG('Indicator Data'!G118)&lt;D$136,0,10-(D$135-LOG('Indicator Data'!G118))/(D$135-D$136)*10)))</f>
        <v>5.7323007490000153</v>
      </c>
      <c r="E116" s="4">
        <f>IF('Indicator Data'!D118="No data","x",IF(('Indicator Data'!D118)^2&gt;E$135,10,IF(('Indicator Data'!D118)^2&lt;E$136,0,10-(E$135-('Indicator Data'!D118)^2)/(E$135-E$136)*10)))</f>
        <v>2.25</v>
      </c>
      <c r="F116" s="61">
        <f>'Indicator Data'!E118/'Indicator Data'!$BE118</f>
        <v>0.31386437308207632</v>
      </c>
      <c r="G116" s="61">
        <f>'Indicator Data'!F118/'Indicator Data'!$BE118</f>
        <v>0.23744132774344123</v>
      </c>
      <c r="H116" s="61">
        <f t="shared" si="15"/>
        <v>0.21629251847689845</v>
      </c>
      <c r="I116" s="4">
        <f t="shared" si="16"/>
        <v>5.4073129619224609</v>
      </c>
      <c r="J116" s="61">
        <f>'Indicator Data'!G118/'Indicator Data'!$BE118</f>
        <v>3.3936984051519212E-3</v>
      </c>
      <c r="K116" s="61">
        <f>'Indicator Data'!I118/'Indicator Data'!$BE118</f>
        <v>0</v>
      </c>
      <c r="L116" s="4">
        <f t="shared" si="24"/>
        <v>4.8481405787884588</v>
      </c>
      <c r="M116" s="4">
        <f>IF('Indicator Data'!H118=0,0,IF('Indicator Data'!H118&gt;M$135,10,IF('Indicator Data'!H118&lt;M$136,0,10-(M$135-'Indicator Data'!H118)/(M$135-M$136)*10)))</f>
        <v>5.2083333333333339</v>
      </c>
      <c r="N116" s="6">
        <f t="shared" si="17"/>
        <v>2.25</v>
      </c>
      <c r="O116" s="6">
        <f t="shared" si="25"/>
        <v>5.3070323041983789</v>
      </c>
      <c r="P116" s="6">
        <f t="shared" si="18"/>
        <v>5.4073129619224609</v>
      </c>
      <c r="Q116" s="6">
        <f t="shared" si="19"/>
        <v>5.2083333333333339</v>
      </c>
      <c r="R116" s="16">
        <f t="shared" si="20"/>
        <v>4.6603565800585516</v>
      </c>
      <c r="S116" s="6">
        <f>IF('Indicator Data'!J118=5,10,IF('Indicator Data'!J118=4,8,IF('Indicator Data'!J118=3,5,IF('Indicator Data'!J118=2,2,IF('Indicator Data'!J118=1,1,0)))))</f>
        <v>0</v>
      </c>
      <c r="T116" s="4">
        <f>IF('Indicator Data'!K118="No data","x",IF('Indicator Data'!K118&gt;1000,10,IF('Indicator Data'!K118&gt;=500,9,IF('Indicator Data'!K118&gt;=240,8,IF('Indicator Data'!K118&gt;=120,7,IF('Indicator Data'!K118&gt;=60,6,IF('Indicator Data'!K118&gt;=20,5,IF('Indicator Data'!K118&gt;=1,4,0))))))))</f>
        <v>0</v>
      </c>
      <c r="U116" s="6" t="str">
        <f t="shared" si="21"/>
        <v>x</v>
      </c>
      <c r="V116" s="4">
        <f>IF('Indicator Data'!L118="No data","x",IF('Indicator Data'!L118&gt;V$135,0,IF('Indicator Data'!L118&lt;V$136,10,(V$135-'Indicator Data'!L118)/(V$135-V$136)*10)))</f>
        <v>7.2015562057495117</v>
      </c>
      <c r="W116" s="6">
        <f t="shared" si="22"/>
        <v>3.6007781028747559</v>
      </c>
      <c r="X116" s="7">
        <f t="shared" si="23"/>
        <v>3.6007781028747559</v>
      </c>
    </row>
    <row r="117" spans="1:24" s="11" customFormat="1" x14ac:dyDescent="0.25">
      <c r="A117" s="11" t="s">
        <v>460</v>
      </c>
      <c r="B117" s="32" t="s">
        <v>4</v>
      </c>
      <c r="C117" s="32" t="s">
        <v>590</v>
      </c>
      <c r="D117" s="4">
        <f>IF('Indicator Data'!G119=0,0,IF(LOG('Indicator Data'!G119)&gt;D$135,10,IF(LOG('Indicator Data'!G119)&lt;D$136,0,10-(D$135-LOG('Indicator Data'!G119))/(D$135-D$136)*10)))</f>
        <v>0</v>
      </c>
      <c r="E117" s="4" t="str">
        <f>IF('Indicator Data'!D119="No data","x",IF(('Indicator Data'!D119)^2&gt;E$135,10,IF(('Indicator Data'!D119)^2&lt;E$136,0,10-(E$135-('Indicator Data'!D119)^2)/(E$135-E$136)*10)))</f>
        <v>x</v>
      </c>
      <c r="F117" s="61">
        <f>'Indicator Data'!E119/'Indicator Data'!$BE119</f>
        <v>8.9328783520626021E-5</v>
      </c>
      <c r="G117" s="61">
        <f>'Indicator Data'!F119/'Indicator Data'!$BE119</f>
        <v>0</v>
      </c>
      <c r="H117" s="61">
        <f t="shared" si="15"/>
        <v>4.466439176031301E-5</v>
      </c>
      <c r="I117" s="4">
        <f t="shared" si="16"/>
        <v>1.1166097940069619E-3</v>
      </c>
      <c r="J117" s="61">
        <f>'Indicator Data'!G119/'Indicator Data'!$BE119</f>
        <v>0</v>
      </c>
      <c r="K117" s="61">
        <f>'Indicator Data'!I119/'Indicator Data'!$BE119</f>
        <v>0</v>
      </c>
      <c r="L117" s="4">
        <f t="shared" si="24"/>
        <v>0</v>
      </c>
      <c r="M117" s="4">
        <f>IF('Indicator Data'!H119=0,0,IF('Indicator Data'!H119&gt;M$135,10,IF('Indicator Data'!H119&lt;M$136,0,10-(M$135-'Indicator Data'!H119)/(M$135-M$136)*10)))</f>
        <v>0</v>
      </c>
      <c r="N117" s="6" t="str">
        <f t="shared" si="17"/>
        <v>x</v>
      </c>
      <c r="O117" s="6">
        <f t="shared" si="25"/>
        <v>0</v>
      </c>
      <c r="P117" s="6">
        <f t="shared" si="18"/>
        <v>1.1166097940069619E-3</v>
      </c>
      <c r="Q117" s="6">
        <f t="shared" si="19"/>
        <v>0</v>
      </c>
      <c r="R117" s="16">
        <f t="shared" si="20"/>
        <v>0</v>
      </c>
      <c r="S117" s="6">
        <f>IF('Indicator Data'!J119=5,10,IF('Indicator Data'!J119=4,8,IF('Indicator Data'!J119=3,5,IF('Indicator Data'!J119=2,2,IF('Indicator Data'!J119=1,1,0)))))</f>
        <v>0</v>
      </c>
      <c r="T117" s="4">
        <f>IF('Indicator Data'!K119="No data","x",IF('Indicator Data'!K119&gt;1000,10,IF('Indicator Data'!K119&gt;=500,9,IF('Indicator Data'!K119&gt;=240,8,IF('Indicator Data'!K119&gt;=120,7,IF('Indicator Data'!K119&gt;=60,6,IF('Indicator Data'!K119&gt;=20,5,IF('Indicator Data'!K119&gt;=1,4,0))))))))</f>
        <v>0</v>
      </c>
      <c r="U117" s="6" t="str">
        <f t="shared" si="21"/>
        <v>x</v>
      </c>
      <c r="V117" s="4">
        <f>IF('Indicator Data'!L119="No data","x",IF('Indicator Data'!L119&gt;V$135,0,IF('Indicator Data'!L119&lt;V$136,10,(V$135-'Indicator Data'!L119)/(V$135-V$136)*10)))</f>
        <v>7.2015562057495117</v>
      </c>
      <c r="W117" s="6">
        <f t="shared" si="22"/>
        <v>3.6007781028747559</v>
      </c>
      <c r="X117" s="7">
        <f t="shared" si="23"/>
        <v>3.6007781028747559</v>
      </c>
    </row>
    <row r="118" spans="1:24" s="11" customFormat="1" x14ac:dyDescent="0.25">
      <c r="A118" s="11" t="s">
        <v>461</v>
      </c>
      <c r="B118" s="32" t="s">
        <v>4</v>
      </c>
      <c r="C118" s="32" t="s">
        <v>591</v>
      </c>
      <c r="D118" s="4">
        <f>IF('Indicator Data'!G120=0,0,IF(LOG('Indicator Data'!G120)&gt;D$135,10,IF(LOG('Indicator Data'!G120)&lt;D$136,0,10-(D$135-LOG('Indicator Data'!G120))/(D$135-D$136)*10)))</f>
        <v>3.0567911778689583</v>
      </c>
      <c r="E118" s="4">
        <f>IF('Indicator Data'!D120="No data","x",IF(('Indicator Data'!D120)^2&gt;E$135,10,IF(('Indicator Data'!D120)^2&lt;E$136,0,10-(E$135-('Indicator Data'!D120)^2)/(E$135-E$136)*10)))</f>
        <v>6.25</v>
      </c>
      <c r="F118" s="61">
        <f>'Indicator Data'!E120/'Indicator Data'!$BE120</f>
        <v>0.1857942376741171</v>
      </c>
      <c r="G118" s="61">
        <f>'Indicator Data'!F120/'Indicator Data'!$BE120</f>
        <v>2.8187510564511783E-2</v>
      </c>
      <c r="H118" s="61">
        <f t="shared" si="15"/>
        <v>9.9943996478186498E-2</v>
      </c>
      <c r="I118" s="4">
        <f t="shared" si="16"/>
        <v>2.4985999119546634</v>
      </c>
      <c r="J118" s="61">
        <f>'Indicator Data'!G120/'Indicator Data'!$BE120</f>
        <v>3.1020192845294682E-4</v>
      </c>
      <c r="K118" s="61">
        <f>'Indicator Data'!I120/'Indicator Data'!$BE120</f>
        <v>0</v>
      </c>
      <c r="L118" s="4">
        <f t="shared" si="24"/>
        <v>0.44314561207563763</v>
      </c>
      <c r="M118" s="4">
        <f>IF('Indicator Data'!H120=0,0,IF('Indicator Data'!H120&gt;M$135,10,IF('Indicator Data'!H120&lt;M$136,0,10-(M$135-'Indicator Data'!H120)/(M$135-M$136)*10)))</f>
        <v>4.1666666666666661</v>
      </c>
      <c r="N118" s="6">
        <f t="shared" si="17"/>
        <v>6.25</v>
      </c>
      <c r="O118" s="6">
        <f t="shared" si="25"/>
        <v>1.8416339324337194</v>
      </c>
      <c r="P118" s="6">
        <f t="shared" si="18"/>
        <v>2.4985999119546634</v>
      </c>
      <c r="Q118" s="6">
        <f t="shared" si="19"/>
        <v>4.1666666666666661</v>
      </c>
      <c r="R118" s="16">
        <f t="shared" si="20"/>
        <v>3.9060192243467706</v>
      </c>
      <c r="S118" s="6">
        <f>IF('Indicator Data'!J120=5,10,IF('Indicator Data'!J120=4,8,IF('Indicator Data'!J120=3,5,IF('Indicator Data'!J120=2,2,IF('Indicator Data'!J120=1,1,0)))))</f>
        <v>0</v>
      </c>
      <c r="T118" s="4">
        <f>IF('Indicator Data'!K120="No data","x",IF('Indicator Data'!K120&gt;1000,10,IF('Indicator Data'!K120&gt;=500,9,IF('Indicator Data'!K120&gt;=240,8,IF('Indicator Data'!K120&gt;=120,7,IF('Indicator Data'!K120&gt;=60,6,IF('Indicator Data'!K120&gt;=20,5,IF('Indicator Data'!K120&gt;=1,4,0))))))))</f>
        <v>0</v>
      </c>
      <c r="U118" s="6" t="str">
        <f t="shared" si="21"/>
        <v>x</v>
      </c>
      <c r="V118" s="4">
        <f>IF('Indicator Data'!L120="No data","x",IF('Indicator Data'!L120&gt;V$135,0,IF('Indicator Data'!L120&lt;V$136,10,(V$135-'Indicator Data'!L120)/(V$135-V$136)*10)))</f>
        <v>7.2015562057495117</v>
      </c>
      <c r="W118" s="6">
        <f t="shared" si="22"/>
        <v>3.6007781028747559</v>
      </c>
      <c r="X118" s="7">
        <f t="shared" si="23"/>
        <v>3.6007781028747559</v>
      </c>
    </row>
    <row r="119" spans="1:24" s="11" customFormat="1" x14ac:dyDescent="0.25">
      <c r="A119" s="11" t="s">
        <v>462</v>
      </c>
      <c r="B119" s="32" t="s">
        <v>4</v>
      </c>
      <c r="C119" s="32" t="s">
        <v>592</v>
      </c>
      <c r="D119" s="4">
        <f>IF('Indicator Data'!G121=0,0,IF(LOG('Indicator Data'!G121)&gt;D$135,10,IF(LOG('Indicator Data'!G121)&lt;D$136,0,10-(D$135-LOG('Indicator Data'!G121))/(D$135-D$136)*10)))</f>
        <v>4.8868119774476568</v>
      </c>
      <c r="E119" s="4">
        <f>IF('Indicator Data'!D121="No data","x",IF(('Indicator Data'!D121)^2&gt;E$135,10,IF(('Indicator Data'!D121)^2&lt;E$136,0,10-(E$135-('Indicator Data'!D121)^2)/(E$135-E$136)*10)))</f>
        <v>5.0625</v>
      </c>
      <c r="F119" s="61">
        <f>'Indicator Data'!E121/'Indicator Data'!$BE121</f>
        <v>0.23632726361804895</v>
      </c>
      <c r="G119" s="61">
        <f>'Indicator Data'!F121/'Indicator Data'!$BE121</f>
        <v>3.750498361141591E-2</v>
      </c>
      <c r="H119" s="61">
        <f t="shared" si="15"/>
        <v>0.12753987771187847</v>
      </c>
      <c r="I119" s="4">
        <f t="shared" si="16"/>
        <v>3.1884969427969612</v>
      </c>
      <c r="J119" s="61">
        <f>'Indicator Data'!G121/'Indicator Data'!$BE121</f>
        <v>1.5894633223840892E-3</v>
      </c>
      <c r="K119" s="61">
        <f>'Indicator Data'!I121/'Indicator Data'!$BE121</f>
        <v>0</v>
      </c>
      <c r="L119" s="4">
        <f t="shared" si="24"/>
        <v>2.2706618891201273</v>
      </c>
      <c r="M119" s="4">
        <f>IF('Indicator Data'!H121=0,0,IF('Indicator Data'!H121&gt;M$135,10,IF('Indicator Data'!H121&lt;M$136,0,10-(M$135-'Indicator Data'!H121)/(M$135-M$136)*10)))</f>
        <v>3.125</v>
      </c>
      <c r="N119" s="6">
        <f t="shared" si="17"/>
        <v>5.0625</v>
      </c>
      <c r="O119" s="6">
        <f t="shared" si="25"/>
        <v>3.6931868439300124</v>
      </c>
      <c r="P119" s="6">
        <f t="shared" si="18"/>
        <v>3.1884969427969612</v>
      </c>
      <c r="Q119" s="6">
        <f t="shared" si="19"/>
        <v>3.125</v>
      </c>
      <c r="R119" s="16">
        <f t="shared" si="20"/>
        <v>3.811739432945378</v>
      </c>
      <c r="S119" s="6">
        <f>IF('Indicator Data'!J121=5,10,IF('Indicator Data'!J121=4,8,IF('Indicator Data'!J121=3,5,IF('Indicator Data'!J121=2,2,IF('Indicator Data'!J121=1,1,0)))))</f>
        <v>0</v>
      </c>
      <c r="T119" s="4">
        <f>IF('Indicator Data'!K121="No data","x",IF('Indicator Data'!K121&gt;1000,10,IF('Indicator Data'!K121&gt;=500,9,IF('Indicator Data'!K121&gt;=240,8,IF('Indicator Data'!K121&gt;=120,7,IF('Indicator Data'!K121&gt;=60,6,IF('Indicator Data'!K121&gt;=20,5,IF('Indicator Data'!K121&gt;=1,4,0))))))))</f>
        <v>0</v>
      </c>
      <c r="U119" s="6" t="str">
        <f t="shared" si="21"/>
        <v>x</v>
      </c>
      <c r="V119" s="4">
        <f>IF('Indicator Data'!L121="No data","x",IF('Indicator Data'!L121&gt;V$135,0,IF('Indicator Data'!L121&lt;V$136,10,(V$135-'Indicator Data'!L121)/(V$135-V$136)*10)))</f>
        <v>7.2015562057495117</v>
      </c>
      <c r="W119" s="6">
        <f t="shared" si="22"/>
        <v>3.6007781028747559</v>
      </c>
      <c r="X119" s="7">
        <f t="shared" si="23"/>
        <v>3.6007781028747559</v>
      </c>
    </row>
    <row r="120" spans="1:24" s="11" customFormat="1" x14ac:dyDescent="0.25">
      <c r="A120" s="11" t="s">
        <v>463</v>
      </c>
      <c r="B120" s="32" t="s">
        <v>4</v>
      </c>
      <c r="C120" s="32" t="s">
        <v>593</v>
      </c>
      <c r="D120" s="4">
        <f>IF('Indicator Data'!G122=0,0,IF(LOG('Indicator Data'!G122)&gt;D$135,10,IF(LOG('Indicator Data'!G122)&lt;D$136,0,10-(D$135-LOG('Indicator Data'!G122))/(D$135-D$136)*10)))</f>
        <v>0</v>
      </c>
      <c r="E120" s="4">
        <f>IF('Indicator Data'!D122="No data","x",IF(('Indicator Data'!D122)^2&gt;E$135,10,IF(('Indicator Data'!D122)^2&lt;E$136,0,10-(E$135-('Indicator Data'!D122)^2)/(E$135-E$136)*10)))</f>
        <v>10</v>
      </c>
      <c r="F120" s="61">
        <f>'Indicator Data'!E122/'Indicator Data'!$BE122</f>
        <v>0.33570895085891173</v>
      </c>
      <c r="G120" s="61">
        <f>'Indicator Data'!F122/'Indicator Data'!$BE122</f>
        <v>0.13665199902815647</v>
      </c>
      <c r="H120" s="61">
        <f t="shared" si="15"/>
        <v>0.20201747518649499</v>
      </c>
      <c r="I120" s="4">
        <f t="shared" si="16"/>
        <v>5.0504368796623744</v>
      </c>
      <c r="J120" s="61">
        <f>'Indicator Data'!G122/'Indicator Data'!$BE122</f>
        <v>0</v>
      </c>
      <c r="K120" s="61">
        <f>'Indicator Data'!I122/'Indicator Data'!$BE122</f>
        <v>0</v>
      </c>
      <c r="L120" s="4">
        <f t="shared" si="24"/>
        <v>0</v>
      </c>
      <c r="M120" s="4">
        <f>IF('Indicator Data'!H122=0,0,IF('Indicator Data'!H122&gt;M$135,10,IF('Indicator Data'!H122&lt;M$136,0,10-(M$135-'Indicator Data'!H122)/(M$135-M$136)*10)))</f>
        <v>0</v>
      </c>
      <c r="N120" s="6">
        <f t="shared" si="17"/>
        <v>10</v>
      </c>
      <c r="O120" s="6">
        <f t="shared" si="25"/>
        <v>0</v>
      </c>
      <c r="P120" s="6">
        <f t="shared" si="18"/>
        <v>5.0504368796623744</v>
      </c>
      <c r="Q120" s="6">
        <f t="shared" si="19"/>
        <v>0</v>
      </c>
      <c r="R120" s="16">
        <f t="shared" si="20"/>
        <v>5.7414317548626723</v>
      </c>
      <c r="S120" s="6">
        <f>IF('Indicator Data'!J122=5,10,IF('Indicator Data'!J122=4,8,IF('Indicator Data'!J122=3,5,IF('Indicator Data'!J122=2,2,IF('Indicator Data'!J122=1,1,0)))))</f>
        <v>0</v>
      </c>
      <c r="T120" s="4">
        <f>IF('Indicator Data'!K122="No data","x",IF('Indicator Data'!K122&gt;1000,10,IF('Indicator Data'!K122&gt;=500,9,IF('Indicator Data'!K122&gt;=240,8,IF('Indicator Data'!K122&gt;=120,7,IF('Indicator Data'!K122&gt;=60,6,IF('Indicator Data'!K122&gt;=20,5,IF('Indicator Data'!K122&gt;=1,4,0))))))))</f>
        <v>4</v>
      </c>
      <c r="U120" s="6">
        <f t="shared" si="21"/>
        <v>4</v>
      </c>
      <c r="V120" s="4">
        <f>IF('Indicator Data'!L122="No data","x",IF('Indicator Data'!L122&gt;V$135,0,IF('Indicator Data'!L122&lt;V$136,10,(V$135-'Indicator Data'!L122)/(V$135-V$136)*10)))</f>
        <v>7.2015562057495117</v>
      </c>
      <c r="W120" s="6">
        <f t="shared" si="22"/>
        <v>3.6007781028747559</v>
      </c>
      <c r="X120" s="7">
        <f t="shared" si="23"/>
        <v>3.6965135478973394</v>
      </c>
    </row>
    <row r="121" spans="1:24" s="11" customFormat="1" x14ac:dyDescent="0.25">
      <c r="A121" s="11" t="s">
        <v>464</v>
      </c>
      <c r="B121" s="32" t="s">
        <v>4</v>
      </c>
      <c r="C121" s="32" t="s">
        <v>594</v>
      </c>
      <c r="D121" s="4">
        <f>IF('Indicator Data'!G123=0,0,IF(LOG('Indicator Data'!G123)&gt;D$135,10,IF(LOG('Indicator Data'!G123)&lt;D$136,0,10-(D$135-LOG('Indicator Data'!G123))/(D$135-D$136)*10)))</f>
        <v>3.0170646900796241</v>
      </c>
      <c r="E121" s="4">
        <f>IF('Indicator Data'!D123="No data","x",IF(('Indicator Data'!D123)^2&gt;E$135,10,IF(('Indicator Data'!D123)^2&lt;E$136,0,10-(E$135-('Indicator Data'!D123)^2)/(E$135-E$136)*10)))</f>
        <v>5.0625</v>
      </c>
      <c r="F121" s="61">
        <f>'Indicator Data'!E123/'Indicator Data'!$BE123</f>
        <v>0.48768298024389684</v>
      </c>
      <c r="G121" s="61">
        <f>'Indicator Data'!F123/'Indicator Data'!$BE123</f>
        <v>0.23176652297194494</v>
      </c>
      <c r="H121" s="61">
        <f t="shared" si="15"/>
        <v>0.30178312086493464</v>
      </c>
      <c r="I121" s="4">
        <f t="shared" si="16"/>
        <v>7.5445780216233658</v>
      </c>
      <c r="J121" s="61">
        <f>'Indicator Data'!G123/'Indicator Data'!$BE123</f>
        <v>3.7114732935291267E-4</v>
      </c>
      <c r="K121" s="61">
        <f>'Indicator Data'!I123/'Indicator Data'!$BE123</f>
        <v>0</v>
      </c>
      <c r="L121" s="4">
        <f t="shared" si="24"/>
        <v>0.53021047050416037</v>
      </c>
      <c r="M121" s="4">
        <f>IF('Indicator Data'!H123=0,0,IF('Indicator Data'!H123&gt;M$135,10,IF('Indicator Data'!H123&lt;M$136,0,10-(M$135-'Indicator Data'!H123)/(M$135-M$136)*10)))</f>
        <v>2.0833333333333339</v>
      </c>
      <c r="N121" s="6">
        <f t="shared" si="17"/>
        <v>5.0625</v>
      </c>
      <c r="O121" s="6">
        <f t="shared" si="25"/>
        <v>1.8567985509370999</v>
      </c>
      <c r="P121" s="6">
        <f t="shared" si="18"/>
        <v>7.5445780216233658</v>
      </c>
      <c r="Q121" s="6">
        <f t="shared" si="19"/>
        <v>2.0833333333333339</v>
      </c>
      <c r="R121" s="16">
        <f t="shared" si="20"/>
        <v>4.5954762830256017</v>
      </c>
      <c r="S121" s="6">
        <f>IF('Indicator Data'!J123=5,10,IF('Indicator Data'!J123=4,8,IF('Indicator Data'!J123=3,5,IF('Indicator Data'!J123=2,2,IF('Indicator Data'!J123=1,1,0)))))</f>
        <v>0</v>
      </c>
      <c r="T121" s="4">
        <f>IF('Indicator Data'!K123="No data","x",IF('Indicator Data'!K123&gt;1000,10,IF('Indicator Data'!K123&gt;=500,9,IF('Indicator Data'!K123&gt;=240,8,IF('Indicator Data'!K123&gt;=120,7,IF('Indicator Data'!K123&gt;=60,6,IF('Indicator Data'!K123&gt;=20,5,IF('Indicator Data'!K123&gt;=1,4,0))))))))</f>
        <v>7</v>
      </c>
      <c r="U121" s="6">
        <f t="shared" si="21"/>
        <v>7</v>
      </c>
      <c r="V121" s="4">
        <f>IF('Indicator Data'!L123="No data","x",IF('Indicator Data'!L123&gt;V$135,0,IF('Indicator Data'!L123&lt;V$136,10,(V$135-'Indicator Data'!L123)/(V$135-V$136)*10)))</f>
        <v>7.2015562057495117</v>
      </c>
      <c r="W121" s="6">
        <f t="shared" si="22"/>
        <v>3.6007781028747559</v>
      </c>
      <c r="X121" s="7">
        <f t="shared" si="23"/>
        <v>4.6865135478973396</v>
      </c>
    </row>
    <row r="122" spans="1:24" s="11" customFormat="1" x14ac:dyDescent="0.25">
      <c r="A122" s="11" t="s">
        <v>465</v>
      </c>
      <c r="B122" s="32" t="s">
        <v>4</v>
      </c>
      <c r="C122" s="32" t="s">
        <v>595</v>
      </c>
      <c r="D122" s="4">
        <f>IF('Indicator Data'!G124=0,0,IF(LOG('Indicator Data'!G124)&gt;D$135,10,IF(LOG('Indicator Data'!G124)&lt;D$136,0,10-(D$135-LOG('Indicator Data'!G124))/(D$135-D$136)*10)))</f>
        <v>4.5684231826345636</v>
      </c>
      <c r="E122" s="4">
        <f>IF('Indicator Data'!D124="No data","x",IF(('Indicator Data'!D124)^2&gt;E$135,10,IF(('Indicator Data'!D124)^2&lt;E$136,0,10-(E$135-('Indicator Data'!D124)^2)/(E$135-E$136)*10)))</f>
        <v>4</v>
      </c>
      <c r="F122" s="61">
        <f>'Indicator Data'!E124/'Indicator Data'!$BE124</f>
        <v>5.1709324803640988E-2</v>
      </c>
      <c r="G122" s="61">
        <f>'Indicator Data'!F124/'Indicator Data'!$BE124</f>
        <v>0.3333125315654733</v>
      </c>
      <c r="H122" s="61">
        <f t="shared" si="15"/>
        <v>0.10918279529318882</v>
      </c>
      <c r="I122" s="4">
        <f t="shared" si="16"/>
        <v>2.7295698823297201</v>
      </c>
      <c r="J122" s="61">
        <f>'Indicator Data'!G124/'Indicator Data'!$BE124</f>
        <v>9.752642792042308E-4</v>
      </c>
      <c r="K122" s="61">
        <f>'Indicator Data'!I124/'Indicator Data'!$BE124</f>
        <v>0</v>
      </c>
      <c r="L122" s="4">
        <f t="shared" si="24"/>
        <v>1.3932346845774717</v>
      </c>
      <c r="M122" s="4">
        <f>IF('Indicator Data'!H124=0,0,IF('Indicator Data'!H124&gt;M$135,10,IF('Indicator Data'!H124&lt;M$136,0,10-(M$135-'Indicator Data'!H124)/(M$135-M$136)*10)))</f>
        <v>9.375</v>
      </c>
      <c r="N122" s="6">
        <f t="shared" si="17"/>
        <v>4</v>
      </c>
      <c r="O122" s="6">
        <f t="shared" si="25"/>
        <v>3.1373395576799212</v>
      </c>
      <c r="P122" s="6">
        <f t="shared" si="18"/>
        <v>2.7295698823297201</v>
      </c>
      <c r="Q122" s="6">
        <f t="shared" si="19"/>
        <v>9.375</v>
      </c>
      <c r="R122" s="16">
        <f t="shared" si="20"/>
        <v>5.751593973506961</v>
      </c>
      <c r="S122" s="6">
        <f>IF('Indicator Data'!J124=5,10,IF('Indicator Data'!J124=4,8,IF('Indicator Data'!J124=3,5,IF('Indicator Data'!J124=2,2,IF('Indicator Data'!J124=1,1,0)))))</f>
        <v>5</v>
      </c>
      <c r="T122" s="4">
        <f>IF('Indicator Data'!K124="No data","x",IF('Indicator Data'!K124&gt;1000,10,IF('Indicator Data'!K124&gt;=500,9,IF('Indicator Data'!K124&gt;=240,8,IF('Indicator Data'!K124&gt;=120,7,IF('Indicator Data'!K124&gt;=60,6,IF('Indicator Data'!K124&gt;=20,5,IF('Indicator Data'!K124&gt;=1,4,0))))))))</f>
        <v>0</v>
      </c>
      <c r="U122" s="6" t="str">
        <f t="shared" si="21"/>
        <v>x</v>
      </c>
      <c r="V122" s="4">
        <f>IF('Indicator Data'!L124="No data","x",IF('Indicator Data'!L124&gt;V$135,0,IF('Indicator Data'!L124&lt;V$136,10,(V$135-'Indicator Data'!L124)/(V$135-V$136)*10)))</f>
        <v>7.2015562057495117</v>
      </c>
      <c r="W122" s="6">
        <f t="shared" si="22"/>
        <v>6.1007781028747559</v>
      </c>
      <c r="X122" s="7">
        <f t="shared" si="23"/>
        <v>6.1007781028747559</v>
      </c>
    </row>
    <row r="123" spans="1:24" s="11" customFormat="1" x14ac:dyDescent="0.25">
      <c r="A123" s="11" t="s">
        <v>466</v>
      </c>
      <c r="B123" s="32" t="s">
        <v>4</v>
      </c>
      <c r="C123" s="32" t="s">
        <v>596</v>
      </c>
      <c r="D123" s="4">
        <f>IF('Indicator Data'!G125=0,0,IF(LOG('Indicator Data'!G125)&gt;D$135,10,IF(LOG('Indicator Data'!G125)&lt;D$136,0,10-(D$135-LOG('Indicator Data'!G125))/(D$135-D$136)*10)))</f>
        <v>4.4215952531190359</v>
      </c>
      <c r="E123" s="4">
        <f>IF('Indicator Data'!D125="No data","x",IF(('Indicator Data'!D125)^2&gt;E$135,10,IF(('Indicator Data'!D125)^2&lt;E$136,0,10-(E$135-('Indicator Data'!D125)^2)/(E$135-E$136)*10)))</f>
        <v>4</v>
      </c>
      <c r="F123" s="61">
        <f>'Indicator Data'!E125/'Indicator Data'!$BE125</f>
        <v>0.51874216483455848</v>
      </c>
      <c r="G123" s="61">
        <f>'Indicator Data'!F125/'Indicator Data'!$BE125</f>
        <v>0.10312328781185082</v>
      </c>
      <c r="H123" s="61">
        <f t="shared" si="15"/>
        <v>0.28515190437024196</v>
      </c>
      <c r="I123" s="4">
        <f t="shared" si="16"/>
        <v>7.1287976092560488</v>
      </c>
      <c r="J123" s="61">
        <f>'Indicator Data'!G125/'Indicator Data'!$BE125</f>
        <v>7.5320239331022826E-4</v>
      </c>
      <c r="K123" s="61">
        <f>'Indicator Data'!I125/'Indicator Data'!$BE125</f>
        <v>0</v>
      </c>
      <c r="L123" s="4">
        <f t="shared" si="24"/>
        <v>1.0760034190146133</v>
      </c>
      <c r="M123" s="4">
        <f>IF('Indicator Data'!H125=0,0,IF('Indicator Data'!H125&gt;M$135,10,IF('Indicator Data'!H125&lt;M$136,0,10-(M$135-'Indicator Data'!H125)/(M$135-M$136)*10)))</f>
        <v>10</v>
      </c>
      <c r="N123" s="6">
        <f t="shared" si="17"/>
        <v>4</v>
      </c>
      <c r="O123" s="6">
        <f t="shared" si="25"/>
        <v>2.9178204386805424</v>
      </c>
      <c r="P123" s="6">
        <f t="shared" si="18"/>
        <v>7.1287976092560488</v>
      </c>
      <c r="Q123" s="6">
        <f t="shared" si="19"/>
        <v>10</v>
      </c>
      <c r="R123" s="16">
        <f t="shared" si="20"/>
        <v>7.1040848290820584</v>
      </c>
      <c r="S123" s="6">
        <f>IF('Indicator Data'!J125=5,10,IF('Indicator Data'!J125=4,8,IF('Indicator Data'!J125=3,5,IF('Indicator Data'!J125=2,2,IF('Indicator Data'!J125=1,1,0)))))</f>
        <v>0</v>
      </c>
      <c r="T123" s="4">
        <f>IF('Indicator Data'!K125="No data","x",IF('Indicator Data'!K125&gt;1000,10,IF('Indicator Data'!K125&gt;=500,9,IF('Indicator Data'!K125&gt;=240,8,IF('Indicator Data'!K125&gt;=120,7,IF('Indicator Data'!K125&gt;=60,6,IF('Indicator Data'!K125&gt;=20,5,IF('Indicator Data'!K125&gt;=1,4,0))))))))</f>
        <v>4</v>
      </c>
      <c r="U123" s="6">
        <f t="shared" si="21"/>
        <v>4</v>
      </c>
      <c r="V123" s="4">
        <f>IF('Indicator Data'!L125="No data","x",IF('Indicator Data'!L125&gt;V$135,0,IF('Indicator Data'!L125&lt;V$136,10,(V$135-'Indicator Data'!L125)/(V$135-V$136)*10)))</f>
        <v>7.2015562057495117</v>
      </c>
      <c r="W123" s="6">
        <f t="shared" si="22"/>
        <v>3.6007781028747559</v>
      </c>
      <c r="X123" s="7">
        <f t="shared" si="23"/>
        <v>3.6965135478973394</v>
      </c>
    </row>
    <row r="124" spans="1:24" s="11" customFormat="1" x14ac:dyDescent="0.25">
      <c r="A124" s="11" t="s">
        <v>467</v>
      </c>
      <c r="B124" s="32" t="s">
        <v>4</v>
      </c>
      <c r="C124" s="32" t="s">
        <v>597</v>
      </c>
      <c r="D124" s="4">
        <f>IF('Indicator Data'!G126=0,0,IF(LOG('Indicator Data'!G126)&gt;D$135,10,IF(LOG('Indicator Data'!G126)&lt;D$136,0,10-(D$135-LOG('Indicator Data'!G126))/(D$135-D$136)*10)))</f>
        <v>2.613307446966644</v>
      </c>
      <c r="E124" s="4">
        <f>IF('Indicator Data'!D126="No data","x",IF(('Indicator Data'!D126)^2&gt;E$135,10,IF(('Indicator Data'!D126)^2&lt;E$136,0,10-(E$135-('Indicator Data'!D126)^2)/(E$135-E$136)*10)))</f>
        <v>4</v>
      </c>
      <c r="F124" s="61">
        <f>'Indicator Data'!E126/'Indicator Data'!$BE126</f>
        <v>0.29112432630380614</v>
      </c>
      <c r="G124" s="61">
        <f>'Indicator Data'!F126/'Indicator Data'!$BE126</f>
        <v>0.32601243501866844</v>
      </c>
      <c r="H124" s="61">
        <f t="shared" si="15"/>
        <v>0.22706527190657017</v>
      </c>
      <c r="I124" s="4">
        <f t="shared" si="16"/>
        <v>5.6766317976642542</v>
      </c>
      <c r="J124" s="61">
        <f>'Indicator Data'!G126/'Indicator Data'!$BE126</f>
        <v>1.7673329989730362E-4</v>
      </c>
      <c r="K124" s="61">
        <f>'Indicator Data'!I126/'Indicator Data'!$BE126</f>
        <v>0</v>
      </c>
      <c r="L124" s="4">
        <f t="shared" si="24"/>
        <v>0.25247614271043339</v>
      </c>
      <c r="M124" s="4">
        <f>IF('Indicator Data'!H126=0,0,IF('Indicator Data'!H126&gt;M$135,10,IF('Indicator Data'!H126&lt;M$136,0,10-(M$135-'Indicator Data'!H126)/(M$135-M$136)*10)))</f>
        <v>7.291666666666667</v>
      </c>
      <c r="N124" s="6">
        <f t="shared" si="17"/>
        <v>4</v>
      </c>
      <c r="O124" s="6">
        <f t="shared" si="25"/>
        <v>1.5051469209799351</v>
      </c>
      <c r="P124" s="6">
        <f t="shared" si="18"/>
        <v>5.6766317976642542</v>
      </c>
      <c r="Q124" s="6">
        <f t="shared" si="19"/>
        <v>7.291666666666667</v>
      </c>
      <c r="R124" s="16">
        <f t="shared" si="20"/>
        <v>4.9747749760043805</v>
      </c>
      <c r="S124" s="6">
        <f>IF('Indicator Data'!J126=5,10,IF('Indicator Data'!J126=4,8,IF('Indicator Data'!J126=3,5,IF('Indicator Data'!J126=2,2,IF('Indicator Data'!J126=1,1,0)))))</f>
        <v>0</v>
      </c>
      <c r="T124" s="4">
        <f>IF('Indicator Data'!K126="No data","x",IF('Indicator Data'!K126&gt;1000,10,IF('Indicator Data'!K126&gt;=500,9,IF('Indicator Data'!K126&gt;=240,8,IF('Indicator Data'!K126&gt;=120,7,IF('Indicator Data'!K126&gt;=60,6,IF('Indicator Data'!K126&gt;=20,5,IF('Indicator Data'!K126&gt;=1,4,0))))))))</f>
        <v>0</v>
      </c>
      <c r="U124" s="6" t="str">
        <f t="shared" si="21"/>
        <v>x</v>
      </c>
      <c r="V124" s="4">
        <f>IF('Indicator Data'!L126="No data","x",IF('Indicator Data'!L126&gt;V$135,0,IF('Indicator Data'!L126&lt;V$136,10,(V$135-'Indicator Data'!L126)/(V$135-V$136)*10)))</f>
        <v>7.2015562057495117</v>
      </c>
      <c r="W124" s="6">
        <f t="shared" si="22"/>
        <v>3.6007781028747559</v>
      </c>
      <c r="X124" s="7">
        <f t="shared" si="23"/>
        <v>3.6007781028747559</v>
      </c>
    </row>
    <row r="125" spans="1:24" s="11" customFormat="1" x14ac:dyDescent="0.25">
      <c r="A125" s="11" t="s">
        <v>468</v>
      </c>
      <c r="B125" s="32" t="s">
        <v>4</v>
      </c>
      <c r="C125" s="32" t="s">
        <v>598</v>
      </c>
      <c r="D125" s="4">
        <f>IF('Indicator Data'!G127=0,0,IF(LOG('Indicator Data'!G127)&gt;D$135,10,IF(LOG('Indicator Data'!G127)&lt;D$136,0,10-(D$135-LOG('Indicator Data'!G127))/(D$135-D$136)*10)))</f>
        <v>6.3620297793944403</v>
      </c>
      <c r="E125" s="4">
        <f>IF('Indicator Data'!D127="No data","x",IF(('Indicator Data'!D127)^2&gt;E$135,10,IF(('Indicator Data'!D127)^2&lt;E$136,0,10-(E$135-('Indicator Data'!D127)^2)/(E$135-E$136)*10)))</f>
        <v>5.0625</v>
      </c>
      <c r="F125" s="61">
        <f>'Indicator Data'!E127/'Indicator Data'!$BE127</f>
        <v>9.6362634521979296E-2</v>
      </c>
      <c r="G125" s="61">
        <f>'Indicator Data'!F127/'Indicator Data'!$BE127</f>
        <v>0.30888865457612824</v>
      </c>
      <c r="H125" s="61">
        <f t="shared" si="15"/>
        <v>0.12540348090502171</v>
      </c>
      <c r="I125" s="4">
        <f t="shared" si="16"/>
        <v>3.1350870226255436</v>
      </c>
      <c r="J125" s="61">
        <f>'Indicator Data'!G127/'Indicator Data'!$BE127</f>
        <v>5.9625039115114081E-3</v>
      </c>
      <c r="K125" s="61">
        <f>'Indicator Data'!I127/'Indicator Data'!$BE127</f>
        <v>0</v>
      </c>
      <c r="L125" s="4">
        <f t="shared" si="24"/>
        <v>8.5178627307305828</v>
      </c>
      <c r="M125" s="4">
        <f>IF('Indicator Data'!H127=0,0,IF('Indicator Data'!H127&gt;M$135,10,IF('Indicator Data'!H127&lt;M$136,0,10-(M$135-'Indicator Data'!H127)/(M$135-M$136)*10)))</f>
        <v>2.0833333333333339</v>
      </c>
      <c r="N125" s="6">
        <f t="shared" si="17"/>
        <v>5.0625</v>
      </c>
      <c r="O125" s="6">
        <f t="shared" si="25"/>
        <v>7.6017596793263635</v>
      </c>
      <c r="P125" s="6">
        <f t="shared" si="18"/>
        <v>3.1350870226255436</v>
      </c>
      <c r="Q125" s="6">
        <f t="shared" si="19"/>
        <v>2.0833333333333339</v>
      </c>
      <c r="R125" s="16">
        <f t="shared" si="20"/>
        <v>4.8584849938150363</v>
      </c>
      <c r="S125" s="6">
        <f>IF('Indicator Data'!J127=5,10,IF('Indicator Data'!J127=4,8,IF('Indicator Data'!J127=3,5,IF('Indicator Data'!J127=2,2,IF('Indicator Data'!J127=1,1,0)))))</f>
        <v>5</v>
      </c>
      <c r="T125" s="4">
        <f>IF('Indicator Data'!K127="No data","x",IF('Indicator Data'!K127&gt;1000,10,IF('Indicator Data'!K127&gt;=500,9,IF('Indicator Data'!K127&gt;=240,8,IF('Indicator Data'!K127&gt;=120,7,IF('Indicator Data'!K127&gt;=60,6,IF('Indicator Data'!K127&gt;=20,5,IF('Indicator Data'!K127&gt;=1,4,0))))))))</f>
        <v>4</v>
      </c>
      <c r="U125" s="6" t="str">
        <f t="shared" si="21"/>
        <v>x</v>
      </c>
      <c r="V125" s="4">
        <f>IF('Indicator Data'!L127="No data","x",IF('Indicator Data'!L127&gt;V$135,0,IF('Indicator Data'!L127&lt;V$136,10,(V$135-'Indicator Data'!L127)/(V$135-V$136)*10)))</f>
        <v>7.2015562057495117</v>
      </c>
      <c r="W125" s="6">
        <f t="shared" si="22"/>
        <v>6.1007781028747559</v>
      </c>
      <c r="X125" s="7">
        <f t="shared" si="23"/>
        <v>6.1007781028747559</v>
      </c>
    </row>
    <row r="126" spans="1:24" s="11" customFormat="1" x14ac:dyDescent="0.25">
      <c r="A126" s="11" t="s">
        <v>469</v>
      </c>
      <c r="B126" s="32" t="s">
        <v>4</v>
      </c>
      <c r="C126" s="32" t="s">
        <v>599</v>
      </c>
      <c r="D126" s="4">
        <f>IF('Indicator Data'!G128=0,0,IF(LOG('Indicator Data'!G128)&gt;D$135,10,IF(LOG('Indicator Data'!G128)&lt;D$136,0,10-(D$135-LOG('Indicator Data'!G128))/(D$135-D$136)*10)))</f>
        <v>6.502432239216871</v>
      </c>
      <c r="E126" s="4">
        <f>IF('Indicator Data'!D128="No data","x",IF(('Indicator Data'!D128)^2&gt;E$135,10,IF(('Indicator Data'!D128)^2&lt;E$136,0,10-(E$135-('Indicator Data'!D128)^2)/(E$135-E$136)*10)))</f>
        <v>3.0625</v>
      </c>
      <c r="F126" s="61">
        <f>'Indicator Data'!E128/'Indicator Data'!$BE128</f>
        <v>0.23055259414906387</v>
      </c>
      <c r="G126" s="61">
        <f>'Indicator Data'!F128/'Indicator Data'!$BE128</f>
        <v>0.1549364853597528</v>
      </c>
      <c r="H126" s="61">
        <f t="shared" si="15"/>
        <v>0.15401041841447013</v>
      </c>
      <c r="I126" s="4">
        <f t="shared" si="16"/>
        <v>3.8502604603617527</v>
      </c>
      <c r="J126" s="61">
        <f>'Indicator Data'!G128/'Indicator Data'!$BE128</f>
        <v>5.1498356957182792E-3</v>
      </c>
      <c r="K126" s="61">
        <f>'Indicator Data'!I128/'Indicator Data'!$BE128</f>
        <v>0</v>
      </c>
      <c r="L126" s="4">
        <f t="shared" si="24"/>
        <v>7.3569081367403992</v>
      </c>
      <c r="M126" s="4">
        <f>IF('Indicator Data'!H128=0,0,IF('Indicator Data'!H128&gt;M$135,10,IF('Indicator Data'!H128&lt;M$136,0,10-(M$135-'Indicator Data'!H128)/(M$135-M$136)*10)))</f>
        <v>4.1666666666666661</v>
      </c>
      <c r="N126" s="6">
        <f t="shared" si="17"/>
        <v>3.0625</v>
      </c>
      <c r="O126" s="6">
        <f t="shared" si="25"/>
        <v>6.951553931700686</v>
      </c>
      <c r="P126" s="6">
        <f t="shared" si="18"/>
        <v>3.8502604603617527</v>
      </c>
      <c r="Q126" s="6">
        <f t="shared" si="19"/>
        <v>4.1666666666666661</v>
      </c>
      <c r="R126" s="16">
        <f t="shared" si="20"/>
        <v>4.7012552507000454</v>
      </c>
      <c r="S126" s="6">
        <f>IF('Indicator Data'!J128=5,10,IF('Indicator Data'!J128=4,8,IF('Indicator Data'!J128=3,5,IF('Indicator Data'!J128=2,2,IF('Indicator Data'!J128=1,1,0)))))</f>
        <v>0</v>
      </c>
      <c r="T126" s="4">
        <f>IF('Indicator Data'!K128="No data","x",IF('Indicator Data'!K128&gt;1000,10,IF('Indicator Data'!K128&gt;=500,9,IF('Indicator Data'!K128&gt;=240,8,IF('Indicator Data'!K128&gt;=120,7,IF('Indicator Data'!K128&gt;=60,6,IF('Indicator Data'!K128&gt;=20,5,IF('Indicator Data'!K128&gt;=1,4,0))))))))</f>
        <v>0</v>
      </c>
      <c r="U126" s="6" t="str">
        <f t="shared" si="21"/>
        <v>x</v>
      </c>
      <c r="V126" s="4">
        <f>IF('Indicator Data'!L128="No data","x",IF('Indicator Data'!L128&gt;V$135,0,IF('Indicator Data'!L128&lt;V$136,10,(V$135-'Indicator Data'!L128)/(V$135-V$136)*10)))</f>
        <v>7.2015562057495117</v>
      </c>
      <c r="W126" s="6">
        <f t="shared" si="22"/>
        <v>3.6007781028747559</v>
      </c>
      <c r="X126" s="7">
        <f t="shared" si="23"/>
        <v>3.6007781028747559</v>
      </c>
    </row>
    <row r="127" spans="1:24" s="11" customFormat="1" x14ac:dyDescent="0.25">
      <c r="A127" s="11" t="s">
        <v>470</v>
      </c>
      <c r="B127" s="32" t="s">
        <v>4</v>
      </c>
      <c r="C127" s="32" t="s">
        <v>600</v>
      </c>
      <c r="D127" s="4">
        <f>IF('Indicator Data'!G129=0,0,IF(LOG('Indicator Data'!G129)&gt;D$135,10,IF(LOG('Indicator Data'!G129)&lt;D$136,0,10-(D$135-LOG('Indicator Data'!G129))/(D$135-D$136)*10)))</f>
        <v>3.6101119897951905</v>
      </c>
      <c r="E127" s="4">
        <f>IF('Indicator Data'!D129="No data","x",IF(('Indicator Data'!D129)^2&gt;E$135,10,IF(('Indicator Data'!D129)^2&lt;E$136,0,10-(E$135-('Indicator Data'!D129)^2)/(E$135-E$136)*10)))</f>
        <v>4</v>
      </c>
      <c r="F127" s="61">
        <f>'Indicator Data'!E129/'Indicator Data'!$BE129</f>
        <v>0.22195333675837511</v>
      </c>
      <c r="G127" s="61">
        <f>'Indicator Data'!F129/'Indicator Data'!$BE129</f>
        <v>0.31954045387708824</v>
      </c>
      <c r="H127" s="61">
        <f t="shared" si="15"/>
        <v>0.19086178184845962</v>
      </c>
      <c r="I127" s="4">
        <f t="shared" si="16"/>
        <v>4.7715445462114907</v>
      </c>
      <c r="J127" s="61">
        <f>'Indicator Data'!G129/'Indicator Data'!$BE129</f>
        <v>4.9249738692933194E-4</v>
      </c>
      <c r="K127" s="61">
        <f>'Indicator Data'!I129/'Indicator Data'!$BE129</f>
        <v>0</v>
      </c>
      <c r="L127" s="4">
        <f t="shared" si="24"/>
        <v>0.70356769561333188</v>
      </c>
      <c r="M127" s="4">
        <f>IF('Indicator Data'!H129=0,0,IF('Indicator Data'!H129&gt;M$135,10,IF('Indicator Data'!H129&lt;M$136,0,10-(M$135-'Indicator Data'!H129)/(M$135-M$136)*10)))</f>
        <v>5.2083333333333339</v>
      </c>
      <c r="N127" s="6">
        <f t="shared" si="17"/>
        <v>4</v>
      </c>
      <c r="O127" s="6">
        <f t="shared" si="25"/>
        <v>2.2755594014154372</v>
      </c>
      <c r="P127" s="6">
        <f t="shared" si="18"/>
        <v>4.7715445462114907</v>
      </c>
      <c r="Q127" s="6">
        <f t="shared" si="19"/>
        <v>5.2083333333333339</v>
      </c>
      <c r="R127" s="16">
        <f t="shared" si="20"/>
        <v>4.1477040373831819</v>
      </c>
      <c r="S127" s="6">
        <f>IF('Indicator Data'!J129=5,10,IF('Indicator Data'!J129=4,8,IF('Indicator Data'!J129=3,5,IF('Indicator Data'!J129=2,2,IF('Indicator Data'!J129=1,1,0)))))</f>
        <v>0</v>
      </c>
      <c r="T127" s="4">
        <f>IF('Indicator Data'!K129="No data","x",IF('Indicator Data'!K129&gt;1000,10,IF('Indicator Data'!K129&gt;=500,9,IF('Indicator Data'!K129&gt;=240,8,IF('Indicator Data'!K129&gt;=120,7,IF('Indicator Data'!K129&gt;=60,6,IF('Indicator Data'!K129&gt;=20,5,IF('Indicator Data'!K129&gt;=1,4,0))))))))</f>
        <v>0</v>
      </c>
      <c r="U127" s="6" t="str">
        <f t="shared" si="21"/>
        <v>x</v>
      </c>
      <c r="V127" s="4">
        <f>IF('Indicator Data'!L129="No data","x",IF('Indicator Data'!L129&gt;V$135,0,IF('Indicator Data'!L129&lt;V$136,10,(V$135-'Indicator Data'!L129)/(V$135-V$136)*10)))</f>
        <v>7.2015562057495117</v>
      </c>
      <c r="W127" s="6">
        <f t="shared" si="22"/>
        <v>3.6007781028747559</v>
      </c>
      <c r="X127" s="7">
        <f t="shared" si="23"/>
        <v>3.6007781028747559</v>
      </c>
    </row>
    <row r="128" spans="1:24" s="11" customFormat="1" x14ac:dyDescent="0.25">
      <c r="A128" s="11" t="s">
        <v>471</v>
      </c>
      <c r="B128" s="32" t="s">
        <v>4</v>
      </c>
      <c r="C128" s="32" t="s">
        <v>601</v>
      </c>
      <c r="D128" s="4">
        <f>IF('Indicator Data'!G130=0,0,IF(LOG('Indicator Data'!G130)&gt;D$135,10,IF(LOG('Indicator Data'!G130)&lt;D$136,0,10-(D$135-LOG('Indicator Data'!G130))/(D$135-D$136)*10)))</f>
        <v>6.065464563111278</v>
      </c>
      <c r="E128" s="4" t="str">
        <f>IF('Indicator Data'!D130="No data","x",IF(('Indicator Data'!D130)^2&gt;E$135,10,IF(('Indicator Data'!D130)^2&lt;E$136,0,10-(E$135-('Indicator Data'!D130)^2)/(E$135-E$136)*10)))</f>
        <v>x</v>
      </c>
      <c r="F128" s="61">
        <f>'Indicator Data'!E130/'Indicator Data'!$BE130</f>
        <v>0</v>
      </c>
      <c r="G128" s="61">
        <f>'Indicator Data'!F130/'Indicator Data'!$BE130</f>
        <v>0</v>
      </c>
      <c r="H128" s="61">
        <f t="shared" si="15"/>
        <v>0</v>
      </c>
      <c r="I128" s="4">
        <f t="shared" si="16"/>
        <v>0</v>
      </c>
      <c r="J128" s="61">
        <f>'Indicator Data'!G130/'Indicator Data'!$BE130</f>
        <v>2.8042353623748974E-3</v>
      </c>
      <c r="K128" s="61">
        <f>'Indicator Data'!I130/'Indicator Data'!$BE130</f>
        <v>0</v>
      </c>
      <c r="L128" s="4">
        <f t="shared" si="24"/>
        <v>4.0060505176784247</v>
      </c>
      <c r="M128" s="4">
        <f>IF('Indicator Data'!H130=0,0,IF('Indicator Data'!H130&gt;M$135,10,IF('Indicator Data'!H130&lt;M$136,0,10-(M$135-'Indicator Data'!H130)/(M$135-M$136)*10)))</f>
        <v>3.125</v>
      </c>
      <c r="N128" s="6" t="str">
        <f t="shared" si="17"/>
        <v>x</v>
      </c>
      <c r="O128" s="6">
        <f t="shared" si="25"/>
        <v>5.1236555199118508</v>
      </c>
      <c r="P128" s="6">
        <f t="shared" si="18"/>
        <v>0</v>
      </c>
      <c r="Q128" s="6">
        <f t="shared" si="19"/>
        <v>3.125</v>
      </c>
      <c r="R128" s="16">
        <f t="shared" si="20"/>
        <v>5.1236555199118508</v>
      </c>
      <c r="S128" s="6">
        <f>IF('Indicator Data'!J130=5,10,IF('Indicator Data'!J130=4,8,IF('Indicator Data'!J130=3,5,IF('Indicator Data'!J130=2,2,IF('Indicator Data'!J130=1,1,0)))))</f>
        <v>0</v>
      </c>
      <c r="T128" s="4">
        <f>IF('Indicator Data'!K130="No data","x",IF('Indicator Data'!K130&gt;1000,10,IF('Indicator Data'!K130&gt;=500,9,IF('Indicator Data'!K130&gt;=240,8,IF('Indicator Data'!K130&gt;=120,7,IF('Indicator Data'!K130&gt;=60,6,IF('Indicator Data'!K130&gt;=20,5,IF('Indicator Data'!K130&gt;=1,4,0))))))))</f>
        <v>6</v>
      </c>
      <c r="U128" s="6">
        <f t="shared" si="21"/>
        <v>6</v>
      </c>
      <c r="V128" s="4">
        <f>IF('Indicator Data'!L130="No data","x",IF('Indicator Data'!L130&gt;V$135,0,IF('Indicator Data'!L130&lt;V$136,10,(V$135-'Indicator Data'!L130)/(V$135-V$136)*10)))</f>
        <v>7.2015562057495117</v>
      </c>
      <c r="W128" s="6">
        <f t="shared" si="22"/>
        <v>3.6007781028747559</v>
      </c>
      <c r="X128" s="7">
        <f t="shared" si="23"/>
        <v>4.3565135478973396</v>
      </c>
    </row>
    <row r="129" spans="1:24" s="11" customFormat="1" x14ac:dyDescent="0.25">
      <c r="A129" s="11" t="s">
        <v>472</v>
      </c>
      <c r="B129" s="32" t="s">
        <v>4</v>
      </c>
      <c r="C129" s="32" t="s">
        <v>602</v>
      </c>
      <c r="D129" s="4">
        <f>IF('Indicator Data'!G131=0,0,IF(LOG('Indicator Data'!G131)&gt;D$135,10,IF(LOG('Indicator Data'!G131)&lt;D$136,0,10-(D$135-LOG('Indicator Data'!G131))/(D$135-D$136)*10)))</f>
        <v>3.3055482368347979</v>
      </c>
      <c r="E129" s="4">
        <f>IF('Indicator Data'!D131="No data","x",IF(('Indicator Data'!D131)^2&gt;E$135,10,IF(('Indicator Data'!D131)^2&lt;E$136,0,10-(E$135-('Indicator Data'!D131)^2)/(E$135-E$136)*10)))</f>
        <v>7.5625</v>
      </c>
      <c r="F129" s="61">
        <f>'Indicator Data'!E131/'Indicator Data'!$BE131</f>
        <v>0.11887970314740295</v>
      </c>
      <c r="G129" s="61">
        <f>'Indicator Data'!F131/'Indicator Data'!$BE131</f>
        <v>0.34014776070973951</v>
      </c>
      <c r="H129" s="61">
        <f t="shared" si="15"/>
        <v>0.14447679175113637</v>
      </c>
      <c r="I129" s="4">
        <f t="shared" si="16"/>
        <v>3.6119197937784087</v>
      </c>
      <c r="J129" s="61">
        <f>'Indicator Data'!G131/'Indicator Data'!$BE131</f>
        <v>2.9119509239204286E-4</v>
      </c>
      <c r="K129" s="61">
        <f>'Indicator Data'!I131/'Indicator Data'!$BE131</f>
        <v>0</v>
      </c>
      <c r="L129" s="4">
        <f t="shared" si="24"/>
        <v>0.41599298913148886</v>
      </c>
      <c r="M129" s="4">
        <f>IF('Indicator Data'!H131=0,0,IF('Indicator Data'!H131&gt;M$135,10,IF('Indicator Data'!H131&lt;M$136,0,10-(M$135-'Indicator Data'!H131)/(M$135-M$136)*10)))</f>
        <v>6.25</v>
      </c>
      <c r="N129" s="6">
        <f t="shared" si="17"/>
        <v>7.5625</v>
      </c>
      <c r="O129" s="6">
        <f t="shared" si="25"/>
        <v>1.9742945457572918</v>
      </c>
      <c r="P129" s="6">
        <f t="shared" si="18"/>
        <v>3.6119197937784087</v>
      </c>
      <c r="Q129" s="6">
        <f t="shared" si="19"/>
        <v>6.25</v>
      </c>
      <c r="R129" s="16">
        <f t="shared" si="20"/>
        <v>5.2476935446254958</v>
      </c>
      <c r="S129" s="6">
        <f>IF('Indicator Data'!J131=5,10,IF('Indicator Data'!J131=4,8,IF('Indicator Data'!J131=3,5,IF('Indicator Data'!J131=2,2,IF('Indicator Data'!J131=1,1,0)))))</f>
        <v>0</v>
      </c>
      <c r="T129" s="4">
        <f>IF('Indicator Data'!K131="No data","x",IF('Indicator Data'!K131&gt;1000,10,IF('Indicator Data'!K131&gt;=500,9,IF('Indicator Data'!K131&gt;=240,8,IF('Indicator Data'!K131&gt;=120,7,IF('Indicator Data'!K131&gt;=60,6,IF('Indicator Data'!K131&gt;=20,5,IF('Indicator Data'!K131&gt;=1,4,0))))))))</f>
        <v>0</v>
      </c>
      <c r="U129" s="6" t="str">
        <f t="shared" si="21"/>
        <v>x</v>
      </c>
      <c r="V129" s="4">
        <f>IF('Indicator Data'!L131="No data","x",IF('Indicator Data'!L131&gt;V$135,0,IF('Indicator Data'!L131&lt;V$136,10,(V$135-'Indicator Data'!L131)/(V$135-V$136)*10)))</f>
        <v>7.2015562057495117</v>
      </c>
      <c r="W129" s="6">
        <f t="shared" si="22"/>
        <v>3.6007781028747559</v>
      </c>
      <c r="X129" s="7">
        <f t="shared" si="23"/>
        <v>3.6007781028747559</v>
      </c>
    </row>
    <row r="130" spans="1:24" s="11" customFormat="1" x14ac:dyDescent="0.25">
      <c r="A130" s="11" t="s">
        <v>473</v>
      </c>
      <c r="B130" s="32" t="s">
        <v>4</v>
      </c>
      <c r="C130" s="32" t="s">
        <v>603</v>
      </c>
      <c r="D130" s="4">
        <f>IF('Indicator Data'!G132=0,0,IF(LOG('Indicator Data'!G132)&gt;D$135,10,IF(LOG('Indicator Data'!G132)&lt;D$136,0,10-(D$135-LOG('Indicator Data'!G132))/(D$135-D$136)*10)))</f>
        <v>4.3309843995574218</v>
      </c>
      <c r="E130" s="4">
        <f>IF('Indicator Data'!D132="No data","x",IF(('Indicator Data'!D132)^2&gt;E$135,10,IF(('Indicator Data'!D132)^2&lt;E$136,0,10-(E$135-('Indicator Data'!D132)^2)/(E$135-E$136)*10)))</f>
        <v>4</v>
      </c>
      <c r="F130" s="61">
        <f>'Indicator Data'!E132/'Indicator Data'!$BE132</f>
        <v>0.27930770986533288</v>
      </c>
      <c r="G130" s="61">
        <f>'Indicator Data'!F132/'Indicator Data'!$BE132</f>
        <v>1.7912610279158851E-2</v>
      </c>
      <c r="H130" s="61">
        <f t="shared" si="15"/>
        <v>0.14413200750245614</v>
      </c>
      <c r="I130" s="4">
        <f t="shared" si="16"/>
        <v>3.6033001875614037</v>
      </c>
      <c r="J130" s="61">
        <f>'Indicator Data'!G132/'Indicator Data'!$BE132</f>
        <v>1.786299086010301E-3</v>
      </c>
      <c r="K130" s="61">
        <f>'Indicator Data'!I132/'Indicator Data'!$BE132</f>
        <v>0</v>
      </c>
      <c r="L130" s="4">
        <f t="shared" si="24"/>
        <v>2.5518558371575732</v>
      </c>
      <c r="M130" s="4">
        <f>IF('Indicator Data'!H132=0,0,IF('Indicator Data'!H132&gt;M$135,10,IF('Indicator Data'!H132&lt;M$136,0,10-(M$135-'Indicator Data'!H132)/(M$135-M$136)*10)))</f>
        <v>6.25</v>
      </c>
      <c r="N130" s="6">
        <f t="shared" si="17"/>
        <v>4</v>
      </c>
      <c r="O130" s="6">
        <f t="shared" si="25"/>
        <v>3.4931825662940112</v>
      </c>
      <c r="P130" s="6">
        <f t="shared" si="18"/>
        <v>3.6033001875614037</v>
      </c>
      <c r="Q130" s="6">
        <f t="shared" si="19"/>
        <v>6.25</v>
      </c>
      <c r="R130" s="16">
        <f t="shared" si="20"/>
        <v>4.4429542358263276</v>
      </c>
      <c r="S130" s="6">
        <f>IF('Indicator Data'!J132=5,10,IF('Indicator Data'!J132=4,8,IF('Indicator Data'!J132=3,5,IF('Indicator Data'!J132=2,2,IF('Indicator Data'!J132=1,1,0)))))</f>
        <v>5</v>
      </c>
      <c r="T130" s="4">
        <f>IF('Indicator Data'!K132="No data","x",IF('Indicator Data'!K132&gt;1000,10,IF('Indicator Data'!K132&gt;=500,9,IF('Indicator Data'!K132&gt;=240,8,IF('Indicator Data'!K132&gt;=120,7,IF('Indicator Data'!K132&gt;=60,6,IF('Indicator Data'!K132&gt;=20,5,IF('Indicator Data'!K132&gt;=1,4,0))))))))</f>
        <v>4</v>
      </c>
      <c r="U130" s="6" t="str">
        <f t="shared" si="21"/>
        <v>x</v>
      </c>
      <c r="V130" s="4">
        <f>IF('Indicator Data'!L132="No data","x",IF('Indicator Data'!L132&gt;V$135,0,IF('Indicator Data'!L132&lt;V$136,10,(V$135-'Indicator Data'!L132)/(V$135-V$136)*10)))</f>
        <v>7.2015562057495117</v>
      </c>
      <c r="W130" s="6">
        <f t="shared" si="22"/>
        <v>6.1007781028747559</v>
      </c>
      <c r="X130" s="7">
        <f t="shared" si="23"/>
        <v>6.1007781028747559</v>
      </c>
    </row>
    <row r="131" spans="1:24" s="11" customFormat="1" x14ac:dyDescent="0.25">
      <c r="A131" s="11" t="s">
        <v>474</v>
      </c>
      <c r="B131" s="32" t="s">
        <v>4</v>
      </c>
      <c r="C131" s="32" t="s">
        <v>604</v>
      </c>
      <c r="D131" s="4">
        <f>IF('Indicator Data'!G133=0,0,IF(LOG('Indicator Data'!G133)&gt;D$135,10,IF(LOG('Indicator Data'!G133)&lt;D$136,0,10-(D$135-LOG('Indicator Data'!G133))/(D$135-D$136)*10)))</f>
        <v>3.7492177065460099</v>
      </c>
      <c r="E131" s="4">
        <f>IF('Indicator Data'!D133="No data","x",IF(('Indicator Data'!D133)^2&gt;E$135,10,IF(('Indicator Data'!D133)^2&lt;E$136,0,10-(E$135-('Indicator Data'!D133)^2)/(E$135-E$136)*10)))</f>
        <v>5.0625</v>
      </c>
      <c r="F131" s="61">
        <f>'Indicator Data'!E133/'Indicator Data'!$BE133</f>
        <v>0.18227382884987134</v>
      </c>
      <c r="G131" s="61">
        <f>'Indicator Data'!F133/'Indicator Data'!$BE133</f>
        <v>0.1142773079096993</v>
      </c>
      <c r="H131" s="61">
        <f t="shared" si="15"/>
        <v>0.1197062414023605</v>
      </c>
      <c r="I131" s="4">
        <f t="shared" si="16"/>
        <v>2.9926560350590128</v>
      </c>
      <c r="J131" s="61">
        <f>'Indicator Data'!G133/'Indicator Data'!$BE133</f>
        <v>8.155659537346985E-4</v>
      </c>
      <c r="K131" s="61">
        <f>'Indicator Data'!I133/'Indicator Data'!$BE133</f>
        <v>0</v>
      </c>
      <c r="L131" s="4">
        <f t="shared" si="24"/>
        <v>1.1650942196209986</v>
      </c>
      <c r="M131" s="4">
        <f>IF('Indicator Data'!H133=0,0,IF('Indicator Data'!H133&gt;M$135,10,IF('Indicator Data'!H133&lt;M$136,0,10-(M$135-'Indicator Data'!H133)/(M$135-M$136)*10)))</f>
        <v>6.25</v>
      </c>
      <c r="N131" s="6">
        <f t="shared" si="17"/>
        <v>5.0625</v>
      </c>
      <c r="O131" s="6">
        <f t="shared" si="25"/>
        <v>2.5541539325835623</v>
      </c>
      <c r="P131" s="6">
        <f t="shared" si="18"/>
        <v>2.9926560350590128</v>
      </c>
      <c r="Q131" s="6">
        <f t="shared" si="19"/>
        <v>6.25</v>
      </c>
      <c r="R131" s="16">
        <f t="shared" si="20"/>
        <v>4.3883761425829766</v>
      </c>
      <c r="S131" s="6">
        <f>IF('Indicator Data'!J133=5,10,IF('Indicator Data'!J133=4,8,IF('Indicator Data'!J133=3,5,IF('Indicator Data'!J133=2,2,IF('Indicator Data'!J133=1,1,0)))))</f>
        <v>0</v>
      </c>
      <c r="T131" s="4">
        <f>IF('Indicator Data'!K133="No data","x",IF('Indicator Data'!K133&gt;1000,10,IF('Indicator Data'!K133&gt;=500,9,IF('Indicator Data'!K133&gt;=240,8,IF('Indicator Data'!K133&gt;=120,7,IF('Indicator Data'!K133&gt;=60,6,IF('Indicator Data'!K133&gt;=20,5,IF('Indicator Data'!K133&gt;=1,4,0))))))))</f>
        <v>0</v>
      </c>
      <c r="U131" s="6" t="str">
        <f t="shared" si="21"/>
        <v>x</v>
      </c>
      <c r="V131" s="4">
        <f>IF('Indicator Data'!L133="No data","x",IF('Indicator Data'!L133&gt;V$135,0,IF('Indicator Data'!L133&lt;V$136,10,(V$135-'Indicator Data'!L133)/(V$135-V$136)*10)))</f>
        <v>7.2015562057495117</v>
      </c>
      <c r="W131" s="6">
        <f t="shared" si="22"/>
        <v>3.6007781028747559</v>
      </c>
      <c r="X131" s="7">
        <f t="shared" si="23"/>
        <v>3.6007781028747559</v>
      </c>
    </row>
    <row r="132" spans="1:24" s="11" customFormat="1" x14ac:dyDescent="0.25">
      <c r="A132" s="11" t="s">
        <v>475</v>
      </c>
      <c r="B132" s="32" t="s">
        <v>4</v>
      </c>
      <c r="C132" s="32" t="s">
        <v>605</v>
      </c>
      <c r="D132" s="4">
        <f>IF('Indicator Data'!G134=0,0,IF(LOG('Indicator Data'!G134)&gt;D$135,10,IF(LOG('Indicator Data'!G134)&lt;D$136,0,10-(D$135-LOG('Indicator Data'!G134))/(D$135-D$136)*10)))</f>
        <v>7.051652836608989</v>
      </c>
      <c r="E132" s="4">
        <f>IF('Indicator Data'!D134="No data","x",IF(('Indicator Data'!D134)^2&gt;E$135,10,IF(('Indicator Data'!D134)^2&lt;E$136,0,10-(E$135-('Indicator Data'!D134)^2)/(E$135-E$136)*10)))</f>
        <v>5.0625</v>
      </c>
      <c r="F132" s="61">
        <f>'Indicator Data'!E134/'Indicator Data'!$BE134</f>
        <v>0.21907793553767455</v>
      </c>
      <c r="G132" s="61">
        <f>'Indicator Data'!F134/'Indicator Data'!$BE134</f>
        <v>0.31439207379899864</v>
      </c>
      <c r="H132" s="61">
        <f t="shared" ref="H132:H134" si="26">F132*0.5+G132*0.25</f>
        <v>0.18813698621858693</v>
      </c>
      <c r="I132" s="4">
        <f t="shared" ref="I132:I134" si="27">IF(H132=0,0,IF(H132&gt;I$135,10,IF(H132&lt;I$136,0,10-(I$135-H132)/(I$135-I$136)*10)))</f>
        <v>4.7034246554646728</v>
      </c>
      <c r="J132" s="61">
        <f>'Indicator Data'!G134/'Indicator Data'!$BE134</f>
        <v>9.9968877756056E-3</v>
      </c>
      <c r="K132" s="61">
        <f>'Indicator Data'!I134/'Indicator Data'!$BE134</f>
        <v>0</v>
      </c>
      <c r="L132" s="4">
        <f t="shared" si="24"/>
        <v>10</v>
      </c>
      <c r="M132" s="4">
        <f>IF('Indicator Data'!H134=0,0,IF('Indicator Data'!H134&gt;M$135,10,IF('Indicator Data'!H134&lt;M$136,0,10-(M$135-'Indicator Data'!H134)/(M$135-M$136)*10)))</f>
        <v>6.25</v>
      </c>
      <c r="N132" s="6">
        <f>E132</f>
        <v>5.0625</v>
      </c>
      <c r="O132" s="6">
        <f t="shared" si="25"/>
        <v>8.9873151713157533</v>
      </c>
      <c r="P132" s="6">
        <f>I132</f>
        <v>4.7034246554646728</v>
      </c>
      <c r="Q132" s="6">
        <f>M132</f>
        <v>6.25</v>
      </c>
      <c r="R132" s="16">
        <f>IF(N132="x",O132,(10-GEOMEAN(((10-N132)/10*9+1),((10-O132)/10*9+1),((10-P132)/10*9+1),((10-Q132)/10*9+1)))/9*10)</f>
        <v>6.6386011924491726</v>
      </c>
      <c r="S132" s="6">
        <f>IF('Indicator Data'!J134=5,10,IF('Indicator Data'!J134=4,8,IF('Indicator Data'!J134=3,5,IF('Indicator Data'!J134=2,2,IF('Indicator Data'!J134=1,1,0)))))</f>
        <v>5</v>
      </c>
      <c r="T132" s="4">
        <f>IF('Indicator Data'!K134="No data","x",IF('Indicator Data'!K134&gt;1000,10,IF('Indicator Data'!K134&gt;=500,9,IF('Indicator Data'!K134&gt;=240,8,IF('Indicator Data'!K134&gt;=120,7,IF('Indicator Data'!K134&gt;=60,6,IF('Indicator Data'!K134&gt;=20,5,IF('Indicator Data'!K134&gt;=1,4,0))))))))</f>
        <v>0</v>
      </c>
      <c r="U132" s="6" t="str">
        <f t="shared" ref="U132:U134" si="28">IF(T132&gt;S132,T132,"x")</f>
        <v>x</v>
      </c>
      <c r="V132" s="4">
        <f>IF('Indicator Data'!L134="No data","x",IF('Indicator Data'!L134&gt;V$135,0,IF('Indicator Data'!L134&lt;V$136,10,(V$135-'Indicator Data'!L134)/(V$135-V$136)*10)))</f>
        <v>7.2015562057495117</v>
      </c>
      <c r="W132" s="6">
        <f>AVERAGE(S132,V132)</f>
        <v>6.1007781028747559</v>
      </c>
      <c r="X132" s="7">
        <f>IF(U132="x",W132,(W132*0.66)+(U132*0.33))</f>
        <v>6.1007781028747559</v>
      </c>
    </row>
    <row r="133" spans="1:24" s="11" customFormat="1" x14ac:dyDescent="0.25">
      <c r="A133" s="11" t="s">
        <v>476</v>
      </c>
      <c r="B133" s="32" t="s">
        <v>4</v>
      </c>
      <c r="C133" s="32" t="s">
        <v>606</v>
      </c>
      <c r="D133" s="4">
        <f>IF('Indicator Data'!G135=0,0,IF(LOG('Indicator Data'!G135)&gt;D$135,10,IF(LOG('Indicator Data'!G135)&lt;D$136,0,10-(D$135-LOG('Indicator Data'!G135))/(D$135-D$136)*10)))</f>
        <v>0</v>
      </c>
      <c r="E133" s="4" t="str">
        <f>IF('Indicator Data'!D135="No data","x",IF(('Indicator Data'!D135)^2&gt;E$135,10,IF(('Indicator Data'!D135)^2&lt;E$136,0,10-(E$135-('Indicator Data'!D135)^2)/(E$135-E$136)*10)))</f>
        <v>x</v>
      </c>
      <c r="F133" s="61">
        <f>'Indicator Data'!E135/'Indicator Data'!$BE135</f>
        <v>0</v>
      </c>
      <c r="G133" s="61">
        <f>'Indicator Data'!F135/'Indicator Data'!$BE135</f>
        <v>0</v>
      </c>
      <c r="H133" s="61">
        <f t="shared" si="26"/>
        <v>0</v>
      </c>
      <c r="I133" s="4">
        <f t="shared" si="27"/>
        <v>0</v>
      </c>
      <c r="J133" s="61">
        <f>'Indicator Data'!G135/'Indicator Data'!$BE135</f>
        <v>0</v>
      </c>
      <c r="K133" s="61">
        <f>'Indicator Data'!I135/'Indicator Data'!$BE135</f>
        <v>0</v>
      </c>
      <c r="L133" s="4">
        <f t="shared" si="24"/>
        <v>0</v>
      </c>
      <c r="M133" s="4">
        <f>IF('Indicator Data'!H135=0,0,IF('Indicator Data'!H135&gt;M$135,10,IF('Indicator Data'!H135&lt;M$136,0,10-(M$135-'Indicator Data'!H135)/(M$135-M$136)*10)))</f>
        <v>0</v>
      </c>
      <c r="N133" s="6" t="str">
        <f>E133</f>
        <v>x</v>
      </c>
      <c r="O133" s="6">
        <f t="shared" si="25"/>
        <v>0</v>
      </c>
      <c r="P133" s="6">
        <f>I133</f>
        <v>0</v>
      </c>
      <c r="Q133" s="6">
        <f>M133</f>
        <v>0</v>
      </c>
      <c r="R133" s="16">
        <f>IF(N133="x",O133,(10-GEOMEAN(((10-N133)/10*9+1),((10-O133)/10*9+1),((10-P133)/10*9+1),((10-Q133)/10*9+1)))/9*10)</f>
        <v>0</v>
      </c>
      <c r="S133" s="6">
        <f>IF('Indicator Data'!J135=5,10,IF('Indicator Data'!J135=4,8,IF('Indicator Data'!J135=3,5,IF('Indicator Data'!J135=2,2,IF('Indicator Data'!J135=1,1,0)))))</f>
        <v>0</v>
      </c>
      <c r="T133" s="4">
        <f>IF('Indicator Data'!K135="No data","x",IF('Indicator Data'!K135&gt;1000,10,IF('Indicator Data'!K135&gt;=500,9,IF('Indicator Data'!K135&gt;=240,8,IF('Indicator Data'!K135&gt;=120,7,IF('Indicator Data'!K135&gt;=60,6,IF('Indicator Data'!K135&gt;=20,5,IF('Indicator Data'!K135&gt;=1,4,0))))))))</f>
        <v>0</v>
      </c>
      <c r="U133" s="6" t="str">
        <f t="shared" si="28"/>
        <v>x</v>
      </c>
      <c r="V133" s="4">
        <f>IF('Indicator Data'!L135="No data","x",IF('Indicator Data'!L135&gt;V$135,0,IF('Indicator Data'!L135&lt;V$136,10,(V$135-'Indicator Data'!L135)/(V$135-V$136)*10)))</f>
        <v>7.2015562057495117</v>
      </c>
      <c r="W133" s="6">
        <f>AVERAGE(S133,V133)</f>
        <v>3.6007781028747559</v>
      </c>
      <c r="X133" s="7">
        <f>IF(U133="x",W133,(W133*0.66)+(U133*0.33))</f>
        <v>3.6007781028747559</v>
      </c>
    </row>
    <row r="134" spans="1:24" s="11" customFormat="1" x14ac:dyDescent="0.25">
      <c r="A134" s="11" t="s">
        <v>477</v>
      </c>
      <c r="B134" s="32" t="s">
        <v>4</v>
      </c>
      <c r="C134" s="32" t="s">
        <v>607</v>
      </c>
      <c r="D134" s="4">
        <f>IF('Indicator Data'!G136=0,0,IF(LOG('Indicator Data'!G136)&gt;D$135,10,IF(LOG('Indicator Data'!G136)&lt;D$136,0,10-(D$135-LOG('Indicator Data'!G136))/(D$135-D$136)*10)))</f>
        <v>0</v>
      </c>
      <c r="E134" s="4">
        <f>IF('Indicator Data'!D136="No data","x",IF(('Indicator Data'!D136)^2&gt;E$135,10,IF(('Indicator Data'!D136)^2&lt;E$136,0,10-(E$135-('Indicator Data'!D136)^2)/(E$135-E$136)*10)))</f>
        <v>9</v>
      </c>
      <c r="F134" s="61">
        <f>'Indicator Data'!E136/'Indicator Data'!$BE136</f>
        <v>0.24792921871895796</v>
      </c>
      <c r="G134" s="61">
        <f>'Indicator Data'!F136/'Indicator Data'!$BE136</f>
        <v>0.21604184246916203</v>
      </c>
      <c r="H134" s="61">
        <f t="shared" si="26"/>
        <v>0.17797506997676948</v>
      </c>
      <c r="I134" s="4">
        <f t="shared" si="27"/>
        <v>4.4493767494192369</v>
      </c>
      <c r="J134" s="61">
        <f>'Indicator Data'!G136/'Indicator Data'!$BE136</f>
        <v>0</v>
      </c>
      <c r="K134" s="61">
        <f>'Indicator Data'!I136/'Indicator Data'!$BE136</f>
        <v>0</v>
      </c>
      <c r="L134" s="4">
        <f t="shared" si="24"/>
        <v>0</v>
      </c>
      <c r="M134" s="4">
        <f>IF('Indicator Data'!H136=0,0,IF('Indicator Data'!H136&gt;M$135,10,IF('Indicator Data'!H136&lt;M$136,0,10-(M$135-'Indicator Data'!H136)/(M$135-M$136)*10)))</f>
        <v>0</v>
      </c>
      <c r="N134" s="6">
        <f>E134</f>
        <v>9</v>
      </c>
      <c r="O134" s="6">
        <f t="shared" si="25"/>
        <v>0</v>
      </c>
      <c r="P134" s="6">
        <f>I134</f>
        <v>4.4493767494192369</v>
      </c>
      <c r="Q134" s="6">
        <f>M134</f>
        <v>0</v>
      </c>
      <c r="R134" s="16">
        <f>IF(N134="x",O134,(10-GEOMEAN(((10-N134)/10*9+1),((10-O134)/10*9+1),((10-P134)/10*9+1),((10-Q134)/10*9+1)))/9*10)</f>
        <v>4.6560055915606187</v>
      </c>
      <c r="S134" s="6">
        <f>IF('Indicator Data'!J136=5,10,IF('Indicator Data'!J136=4,8,IF('Indicator Data'!J136=3,5,IF('Indicator Data'!J136=2,2,IF('Indicator Data'!J136=1,1,0)))))</f>
        <v>5</v>
      </c>
      <c r="T134" s="4">
        <f>IF('Indicator Data'!K136="No data","x",IF('Indicator Data'!K136&gt;1000,10,IF('Indicator Data'!K136&gt;=500,9,IF('Indicator Data'!K136&gt;=240,8,IF('Indicator Data'!K136&gt;=120,7,IF('Indicator Data'!K136&gt;=60,6,IF('Indicator Data'!K136&gt;=20,5,IF('Indicator Data'!K136&gt;=1,4,0))))))))</f>
        <v>0</v>
      </c>
      <c r="U134" s="6" t="str">
        <f t="shared" si="28"/>
        <v>x</v>
      </c>
      <c r="V134" s="4">
        <f>IF('Indicator Data'!L136="No data","x",IF('Indicator Data'!L136&gt;V$135,0,IF('Indicator Data'!L136&lt;V$136,10,(V$135-'Indicator Data'!L136)/(V$135-V$136)*10)))</f>
        <v>7.2015562057495117</v>
      </c>
      <c r="W134" s="6">
        <f>AVERAGE(S134,V134)</f>
        <v>6.1007781028747559</v>
      </c>
      <c r="X134" s="7">
        <f>IF(U134="x",W134,(W134*0.66)+(U134*0.33))</f>
        <v>6.1007781028747559</v>
      </c>
    </row>
    <row r="135" spans="1:24" s="29" customFormat="1" x14ac:dyDescent="0.25">
      <c r="A135" s="20"/>
      <c r="B135" s="21" t="s">
        <v>43</v>
      </c>
      <c r="C135" s="21"/>
      <c r="D135" s="22">
        <v>5</v>
      </c>
      <c r="E135" s="22">
        <v>10</v>
      </c>
      <c r="F135" s="22"/>
      <c r="G135" s="22"/>
      <c r="H135" s="22"/>
      <c r="I135" s="25">
        <v>0.4</v>
      </c>
      <c r="J135" s="23"/>
      <c r="K135" s="21"/>
      <c r="L135" s="24">
        <v>7.0000000000000001E-3</v>
      </c>
      <c r="M135" s="129">
        <v>0.3</v>
      </c>
      <c r="N135" s="25"/>
      <c r="O135" s="25"/>
      <c r="P135" s="25"/>
      <c r="Q135" s="25"/>
      <c r="R135" s="20"/>
      <c r="S135" s="20"/>
      <c r="T135" s="20"/>
      <c r="U135" s="20"/>
      <c r="V135" s="20">
        <v>2.5</v>
      </c>
      <c r="W135" s="20"/>
      <c r="X135" s="20"/>
    </row>
    <row r="136" spans="1:24" s="29" customFormat="1" x14ac:dyDescent="0.25">
      <c r="A136" s="20"/>
      <c r="B136" s="21" t="s">
        <v>42</v>
      </c>
      <c r="C136" s="21"/>
      <c r="D136" s="22">
        <v>1</v>
      </c>
      <c r="E136" s="136">
        <v>0</v>
      </c>
      <c r="F136" s="136"/>
      <c r="G136" s="136"/>
      <c r="H136" s="136"/>
      <c r="I136" s="25">
        <v>0</v>
      </c>
      <c r="J136" s="23"/>
      <c r="K136" s="21"/>
      <c r="L136" s="24">
        <v>0</v>
      </c>
      <c r="M136" s="129">
        <v>0</v>
      </c>
      <c r="N136" s="25"/>
      <c r="O136" s="25"/>
      <c r="P136" s="25"/>
      <c r="Q136" s="25"/>
      <c r="R136" s="20"/>
      <c r="S136" s="20"/>
      <c r="T136" s="20"/>
      <c r="U136" s="20"/>
      <c r="V136" s="20">
        <v>-2.5</v>
      </c>
      <c r="W136" s="20"/>
      <c r="X136" s="20"/>
    </row>
  </sheetData>
  <mergeCells count="1">
    <mergeCell ref="A1:X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6"/>
  <sheetViews>
    <sheetView showGridLines="0" zoomScaleNormal="100" workbookViewId="0">
      <pane xSplit="2" ySplit="2" topLeftCell="C3" activePane="bottomRight" state="frozen"/>
      <selection pane="topRight" activeCell="B1" sqref="B1"/>
      <selection pane="bottomLeft" activeCell="A8" sqref="A8"/>
      <selection pane="bottomRight" activeCell="O3" sqref="O3"/>
    </sheetView>
  </sheetViews>
  <sheetFormatPr defaultRowHeight="15" x14ac:dyDescent="0.25"/>
  <cols>
    <col min="1" max="1" width="49.42578125" style="8" bestFit="1" customWidth="1"/>
    <col min="2" max="3" width="9.140625" style="8" customWidth="1"/>
    <col min="4" max="6" width="9.140625" style="8"/>
    <col min="7" max="7" width="9.85546875" style="28" customWidth="1"/>
    <col min="8" max="8" width="9.85546875" style="27" customWidth="1"/>
    <col min="9" max="9" width="9.85546875" style="26" customWidth="1"/>
    <col min="10" max="10" width="13.7109375" style="8" bestFit="1" customWidth="1"/>
    <col min="11" max="11" width="11.140625" style="8" bestFit="1" customWidth="1"/>
    <col min="12" max="15" width="9.140625" style="8"/>
    <col min="16" max="17" width="9.85546875" style="26" customWidth="1"/>
    <col min="18" max="18" width="10.5703125" style="28" bestFit="1" customWidth="1"/>
    <col min="19" max="21" width="9.85546875" style="28" customWidth="1"/>
    <col min="22" max="22" width="9.85546875" style="26" customWidth="1"/>
    <col min="23" max="29" width="9.85546875" style="28" customWidth="1"/>
    <col min="30" max="30" width="9.85546875" style="26" customWidth="1"/>
    <col min="31" max="32" width="9.85546875" style="28" customWidth="1"/>
    <col min="33" max="33" width="9.85546875" style="26" customWidth="1"/>
    <col min="34" max="35" width="9.85546875" style="28" customWidth="1"/>
    <col min="36" max="36" width="9.85546875" style="26" customWidth="1"/>
    <col min="37" max="37" width="10.140625" style="8" bestFit="1" customWidth="1"/>
    <col min="38" max="39" width="9.140625" style="8"/>
    <col min="40" max="42" width="9.85546875" style="26" customWidth="1"/>
    <col min="43" max="43" width="9.85546875" style="46" customWidth="1"/>
    <col min="44" max="16384" width="9.140625" style="8"/>
  </cols>
  <sheetData>
    <row r="1" spans="1:43" x14ac:dyDescent="0.2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row>
    <row r="2" spans="1:43" s="62" customFormat="1" ht="126" customHeight="1" thickBot="1" x14ac:dyDescent="0.3">
      <c r="A2" s="11" t="s">
        <v>32</v>
      </c>
      <c r="B2" s="30" t="s">
        <v>18</v>
      </c>
      <c r="C2" s="30"/>
      <c r="D2" s="48" t="s">
        <v>38</v>
      </c>
      <c r="E2" s="48" t="s">
        <v>39</v>
      </c>
      <c r="F2" s="53" t="s">
        <v>639</v>
      </c>
      <c r="G2" s="48" t="s">
        <v>37</v>
      </c>
      <c r="H2" s="48" t="s">
        <v>50</v>
      </c>
      <c r="I2" s="53" t="s">
        <v>638</v>
      </c>
      <c r="J2" s="50" t="s">
        <v>110</v>
      </c>
      <c r="K2" s="132" t="s">
        <v>633</v>
      </c>
      <c r="L2" s="51" t="s">
        <v>634</v>
      </c>
      <c r="M2" s="48" t="s">
        <v>46</v>
      </c>
      <c r="N2" s="133" t="s">
        <v>636</v>
      </c>
      <c r="O2" s="51" t="s">
        <v>635</v>
      </c>
      <c r="P2" s="53" t="s">
        <v>637</v>
      </c>
      <c r="Q2" s="55" t="s">
        <v>146</v>
      </c>
      <c r="R2" s="52" t="s">
        <v>111</v>
      </c>
      <c r="S2" s="51" t="s">
        <v>113</v>
      </c>
      <c r="T2" s="52" t="s">
        <v>36</v>
      </c>
      <c r="U2" s="51" t="s">
        <v>112</v>
      </c>
      <c r="V2" s="49" t="s">
        <v>48</v>
      </c>
      <c r="W2" s="48" t="s">
        <v>53</v>
      </c>
      <c r="X2" s="48" t="s">
        <v>54</v>
      </c>
      <c r="Y2" s="48" t="s">
        <v>55</v>
      </c>
      <c r="Z2" s="52" t="s">
        <v>691</v>
      </c>
      <c r="AA2" s="138" t="s">
        <v>691</v>
      </c>
      <c r="AB2" s="52" t="s">
        <v>692</v>
      </c>
      <c r="AC2" s="138" t="s">
        <v>692</v>
      </c>
      <c r="AD2" s="53" t="s">
        <v>640</v>
      </c>
      <c r="AE2" s="48" t="s">
        <v>135</v>
      </c>
      <c r="AF2" s="48" t="s">
        <v>620</v>
      </c>
      <c r="AG2" s="53" t="s">
        <v>641</v>
      </c>
      <c r="AH2" s="48" t="s">
        <v>699</v>
      </c>
      <c r="AI2" s="48" t="s">
        <v>624</v>
      </c>
      <c r="AJ2" s="53" t="s">
        <v>642</v>
      </c>
      <c r="AK2" s="50" t="s">
        <v>74</v>
      </c>
      <c r="AL2" s="50" t="s">
        <v>72</v>
      </c>
      <c r="AM2" s="53" t="s">
        <v>643</v>
      </c>
      <c r="AN2" s="51" t="s">
        <v>661</v>
      </c>
      <c r="AO2" s="53" t="s">
        <v>644</v>
      </c>
      <c r="AP2" s="58" t="s">
        <v>71</v>
      </c>
      <c r="AQ2" s="56" t="s">
        <v>116</v>
      </c>
    </row>
    <row r="3" spans="1:43" s="11" customFormat="1" x14ac:dyDescent="0.25">
      <c r="A3" s="11" t="s">
        <v>351</v>
      </c>
      <c r="B3" s="32" t="s">
        <v>0</v>
      </c>
      <c r="C3" s="32" t="s">
        <v>608</v>
      </c>
      <c r="D3" s="14">
        <f>IF('Indicator Data'!M5="No data",IF((0.1284*LN('Indicator Data'!BD5)-0.4735)&gt;D$136,0,IF((0.1284*LN('Indicator Data'!BD5)-0.4735)&lt;D$135,10,(D$136-(0.1284*LN('Indicator Data'!BD5)-0.4735))/(D$136-D$135)*10)),IF('Indicator Data'!M5&gt;D$136,0,IF('Indicator Data'!M5&lt;D$135,10,(D$136-'Indicator Data'!M5)/(D$136-D$135)*10)))</f>
        <v>9.0307692307692307</v>
      </c>
      <c r="E3" s="14">
        <f>IF('Indicator Data'!N5="No data","x",IF('Indicator Data'!N5&gt;E$136,10,IF('Indicator Data'!N5&lt;E$135,0,10-(E$136-'Indicator Data'!N5)/(E$136-E$135)*10)))</f>
        <v>10</v>
      </c>
      <c r="F3" s="54">
        <f t="shared" ref="F3:F36" si="0">IF(E3="x",D3,(10-GEOMEAN(((10-D3)/10*9+1),((10-E3)/10*9+1)))/9*10)</f>
        <v>9.5907522790725555</v>
      </c>
      <c r="G3" s="14">
        <f>IF('Indicator Data'!AE5="No data","x",IF('Indicator Data'!AE5&gt;G$136,10,IF('Indicator Data'!AE5&lt;G$135,0,10-(G$136-'Indicator Data'!AE5)/(G$136-G$135)*10)))</f>
        <v>8.092890248315344</v>
      </c>
      <c r="H3" s="14">
        <f>IF('Indicator Data'!AF5="No data","x",IF('Indicator Data'!AF5&gt;H$136,10,IF('Indicator Data'!AF5&lt;H$135,0,10-(H$136-'Indicator Data'!AF5)/(H$136-H$135)*10)))</f>
        <v>2.3250000000000002</v>
      </c>
      <c r="I3" s="54">
        <f t="shared" ref="I3:I12" si="1">IF(AND(G3="x",H3="x"),"x",AVERAGE(G3,H3))</f>
        <v>5.2089451241576725</v>
      </c>
      <c r="J3" s="37">
        <f>SUM('Indicator Data'!P5,SUM('Indicator Data'!Q5:R5)*1000000)</f>
        <v>2519797362.9999995</v>
      </c>
      <c r="K3" s="37">
        <f>J3/'Indicator Data (national)'!$AY$5</f>
        <v>148.79370054831932</v>
      </c>
      <c r="L3" s="14">
        <f>IF(K3="x","x",IF(K3&gt;L$136,10,IF(K3&lt;L$135,0,10-(L$136-K3)/(L$136-L$135)*10)))</f>
        <v>2.9758740109663862</v>
      </c>
      <c r="M3" s="14">
        <f>IF('Indicator Data'!S5="No data","x",IF('Indicator Data'!S5&gt;M$136,10,IF('Indicator Data'!S5&lt;M$135,0,10-(M$136-'Indicator Data'!S5)/(M$136-M$135)*10)))</f>
        <v>7.2044789487851153</v>
      </c>
      <c r="N3" s="134">
        <f>VLOOKUP(C3,'Indicator Data'!$C$5:$O$136,12,FALSE)/VLOOKUP(B3,'Indicator Data (national)'!$B$5:$AY$13,50,FALSE)*1000000</f>
        <v>3.4889850443809947E-2</v>
      </c>
      <c r="O3" s="14">
        <f>IF(N3="No data","x",IF(N3&gt;O$136,10,IF(N3&lt;O$135,0,10-(O$136-N3)/(O$136-O$135)*10)))</f>
        <v>3.4889850443811099E-3</v>
      </c>
      <c r="P3" s="54">
        <f>AVERAGE(L3,M3,O3)</f>
        <v>3.3946139815986278</v>
      </c>
      <c r="Q3" s="47">
        <f t="shared" ref="Q3:Q12" si="2">AVERAGE(F3,F3,I3,P3)</f>
        <v>6.9462659159753528</v>
      </c>
      <c r="R3" s="37">
        <f>IF(AND('Indicator Data'!AK5="No data",'Indicator Data'!AL5="No data"),0,SUM('Indicator Data'!AK5:AM5))</f>
        <v>0</v>
      </c>
      <c r="S3" s="14">
        <f t="shared" ref="S3:S12" si="3">IF(R3=0,0,IF(LOG(R3)&gt;$S$136,10,IF(LOG(R3)&lt;S$135,0,10-(S$136-LOG(R3))/(S$136-S$135)*10)))</f>
        <v>0</v>
      </c>
      <c r="T3" s="43">
        <f>R3/'Indicator Data'!$BE5</f>
        <v>0</v>
      </c>
      <c r="U3" s="14">
        <f t="shared" ref="U3:U12" si="4">IF(T3="x","x",IF(T3&gt;$U$136,10,IF(T3&lt;$U$135,0,((T3*100)/0.0052)^(1/4.0545)/6.5*10)))</f>
        <v>0</v>
      </c>
      <c r="V3" s="15">
        <f t="shared" ref="V3:V12" si="5">AVERAGE(S3,U3)</f>
        <v>0</v>
      </c>
      <c r="W3" s="14">
        <f>IF('Indicator Data'!Z5="No data","x",IF('Indicator Data'!Z5&gt;W$136,10,IF('Indicator Data'!Z5&lt;W$135,0,10-(W$136-'Indicator Data'!Z5)/(W$136-W$135)*10)))</f>
        <v>2.1999999999999993</v>
      </c>
      <c r="X3" s="14">
        <f>IF('Indicator Data'!Y5="No data","x",IF('Indicator Data'!Y5&gt;X$136,10,IF('Indicator Data'!Y5&lt;X$135,0,10-(X$136-'Indicator Data'!Y5)/(X$136-X$135)*10)))</f>
        <v>0.98181818181818059</v>
      </c>
      <c r="Y3" s="14">
        <f>IF('Indicator Data'!AD5="No data","x",IF('Indicator Data'!AD5&gt;Y$136,10,IF('Indicator Data'!AD5&lt;Y$135,0,10-(Y$136-'Indicator Data'!AD5)/(Y$136-Y$135)*10)))</f>
        <v>10</v>
      </c>
      <c r="Z3" s="139">
        <f>IF('Indicator Data'!AA5="No data","x",'Indicator Data'!AA5/'Indicator Data'!$BE5*100000)</f>
        <v>0</v>
      </c>
      <c r="AA3" s="137">
        <f>IF(Z3="x","x",IF(Z3&lt;=AA$135,0,IF(Z3&gt;AA$136,10,10-(LOG(AA$136*100)-LOG(Z3*100))/(LOG(AA$136*100))*10)))</f>
        <v>0</v>
      </c>
      <c r="AB3" s="139">
        <f>IF('Indicator Data'!AB5="No data","x",'Indicator Data'!AB5/'Indicator Data'!$BE5*100000)</f>
        <v>6.1300013915103153E-2</v>
      </c>
      <c r="AC3" s="137">
        <f>IF(AB3="x","x",IF(AB3&lt;=AC$135,0,IF(AB3&gt;AC$136,10,10-(LOG(AC$136*100)-LOG(AB3*100))/(LOG(AC$136*100))*10)))</f>
        <v>2.6248685770109113</v>
      </c>
      <c r="AD3" s="54">
        <f>IF(AND(W3="x",X3="x",Y3="x",AA3="x",AC3="x"),"x",AVERAGE(W3,X3,Y3,AA3,AC3))</f>
        <v>3.1613373517658183</v>
      </c>
      <c r="AE3" s="14">
        <f>IF('Indicator Data'!T5="No data","x",IF('Indicator Data'!T5&gt;AE$136,10,IF('Indicator Data'!T5&lt;AE$135,0,10-(AE$136-'Indicator Data'!T5)/(AE$136-AE$135)*10)))</f>
        <v>7.8769230769230774</v>
      </c>
      <c r="AF3" s="14">
        <f>IF('Indicator Data'!U5="No data","x",IF('Indicator Data'!U5&gt;AF$136,10,IF('Indicator Data'!U5&lt;AF$135,0,10-(AF$136-'Indicator Data'!U5)/(AF$136-AF$135)*10)))</f>
        <v>5.1111167050551076</v>
      </c>
      <c r="AG3" s="54">
        <f t="shared" ref="AG3:AG12" si="6">IF(AND(AE3="x",AF3="x"),"x",AVERAGE(AF3,AE3))</f>
        <v>6.494019890989092</v>
      </c>
      <c r="AH3" s="14">
        <f>IF('Indicator Data'!AN5="No data","x",IF('Indicator Data'!AN5&gt;AH$136,10,IF('Indicator Data'!AN5&lt;AH$135,0,10-(AH$136-'Indicator Data'!AN5)/(AH$136-AH$135)*10)))</f>
        <v>5.1144862367607473</v>
      </c>
      <c r="AI3" s="14">
        <f>IF('Indicator Data'!AS5="No data","x",IF('Indicator Data'!AS5&gt;AI$136,10,IF('Indicator Data'!AS5&lt;AI$135,0,10-(AI$136-'Indicator Data'!AS5)/(AI$136-AI$135)*10)))</f>
        <v>4.3333325579177293</v>
      </c>
      <c r="AJ3" s="54">
        <f>IF(AND(AH3="x",AI3="x"),"x",AVERAGE(AH3,AI3))</f>
        <v>4.7239093973392379</v>
      </c>
      <c r="AK3" s="37">
        <f>'Indicator Data'!AI5+'Indicator Data'!AH5*0.5+'Indicator Data'!AG5*0.25</f>
        <v>630.37758021945649</v>
      </c>
      <c r="AL3" s="44">
        <f>AK3/'Indicator Data'!BE5</f>
        <v>3.8642154439221741E-4</v>
      </c>
      <c r="AM3" s="54">
        <f t="shared" ref="AM3:AM12" si="7">IF(AL3="x","x",IF(AL3&gt;AM$136,10,IF(AL3&lt;AM$135,0,10-(AM$136-AL3)/(AM$136-AM$135)*10)))</f>
        <v>3.8642154439221699E-2</v>
      </c>
      <c r="AN3" s="14">
        <f>IF('Indicator Data'!AJ5="No data","x",IF(('Indicator Data'!AJ5)^2&gt;AN$135,10,IF(('Indicator Data'!AJ5)^2&lt;AN$136,0,10-(AN$135-('Indicator Data'!AJ5)^2)/(AN$135-AN$136)*10)))</f>
        <v>4.2105263157894735</v>
      </c>
      <c r="AO3" s="54">
        <f>AN3</f>
        <v>4.2105263157894735</v>
      </c>
      <c r="AP3" s="38">
        <f t="shared" ref="AP3:AP34" si="8">IF(AO3="x",(10-GEOMEAN(((10-AD3)/10*9+1),((10-AG3)/10*9+1),((10-AM3)/10*9+1),((10-AJ3)/10*9+1)))/9*10,(10-GEOMEAN(((10-AD3)/10*9+1),((10-AG3)/10*9+1),((10-AM3)/10*9+1),((10-AO3)/10*9+1),((10-AJ3)/10*9+1)))/9*10)</f>
        <v>4.0213297087396134</v>
      </c>
      <c r="AQ3" s="57">
        <f t="shared" ref="AQ3:AQ34" si="9">(10-GEOMEAN(((10-V3)/10*9+1),((10-AP3)/10*9+1)))/9*10</f>
        <v>2.2355633018072347</v>
      </c>
    </row>
    <row r="4" spans="1:43" s="11" customFormat="1" x14ac:dyDescent="0.25">
      <c r="A4" s="11" t="s">
        <v>352</v>
      </c>
      <c r="B4" s="32" t="s">
        <v>0</v>
      </c>
      <c r="C4" s="32" t="s">
        <v>478</v>
      </c>
      <c r="D4" s="14">
        <f>IF('Indicator Data'!M6="No data",IF((0.1284*LN('Indicator Data'!BD6)-0.4735)&gt;D$136,0,IF((0.1284*LN('Indicator Data'!BD6)-0.4735)&lt;D$135,10,(D$136-(0.1284*LN('Indicator Data'!BD6)-0.4735))/(D$136-D$135)*10)),IF('Indicator Data'!M6&gt;D$136,0,IF('Indicator Data'!M6&lt;D$135,10,(D$136-'Indicator Data'!M6)/(D$136-D$135)*10)))</f>
        <v>8.476923076923077</v>
      </c>
      <c r="E4" s="14">
        <f>IF('Indicator Data'!N6="No data","x",IF('Indicator Data'!N6&gt;E$136,10,IF('Indicator Data'!N6&lt;E$135,0,10-(E$136-'Indicator Data'!N6)/(E$136-E$135)*10)))</f>
        <v>9.8357799999999997</v>
      </c>
      <c r="F4" s="54">
        <f t="shared" si="0"/>
        <v>9.27822760348805</v>
      </c>
      <c r="G4" s="14">
        <f>IF('Indicator Data'!AE6="No data","x",IF('Indicator Data'!AE6&gt;G$136,10,IF('Indicator Data'!AE6&lt;G$135,0,10-(G$136-'Indicator Data'!AE6)/(G$136-G$135)*10)))</f>
        <v>8.092890248315344</v>
      </c>
      <c r="H4" s="14">
        <f>IF('Indicator Data'!AF6="No data","x",IF('Indicator Data'!AF6&gt;H$136,10,IF('Indicator Data'!AF6&lt;H$135,0,10-(H$136-'Indicator Data'!AF6)/(H$136-H$135)*10)))</f>
        <v>2.3250000000000002</v>
      </c>
      <c r="I4" s="54">
        <f t="shared" si="1"/>
        <v>5.2089451241576725</v>
      </c>
      <c r="J4" s="37">
        <f>SUM('Indicator Data'!P6,SUM('Indicator Data'!Q6:R6)*1000000)</f>
        <v>2519797362.9999995</v>
      </c>
      <c r="K4" s="37">
        <f>J4/'Indicator Data (national)'!$AY$5</f>
        <v>148.79370054831932</v>
      </c>
      <c r="L4" s="14">
        <f t="shared" ref="L4:L67" si="10">IF(K4="x","x",IF(K4&gt;L$136,10,IF(K4&lt;L$135,0,10-(L$136-K4)/(L$136-L$135)*10)))</f>
        <v>2.9758740109663862</v>
      </c>
      <c r="M4" s="14">
        <f>IF('Indicator Data'!S6="No data","x",IF('Indicator Data'!S6&gt;M$136,10,IF('Indicator Data'!S6&lt;M$135,0,10-(M$136-'Indicator Data'!S6)/(M$136-M$135)*10)))</f>
        <v>7.2044789487851153</v>
      </c>
      <c r="N4" s="134">
        <f>VLOOKUP(C4,'Indicator Data'!$C$5:$O$136,12,FALSE)/VLOOKUP(B4,'Indicator Data (national)'!$B$5:$AY$13,50,FALSE)*1000000</f>
        <v>2.9088561160811745E-2</v>
      </c>
      <c r="O4" s="14">
        <f t="shared" ref="O4:O67" si="11">IF(N4="No data","x",IF(N4&gt;O$136,10,IF(N4&lt;O$135,0,10-(O$136-N4)/(O$136-O$135)*10)))</f>
        <v>2.9088561160808268E-3</v>
      </c>
      <c r="P4" s="54">
        <f t="shared" ref="P4:P67" si="12">AVERAGE(L4,M4,O4)</f>
        <v>3.3944206052891945</v>
      </c>
      <c r="Q4" s="47">
        <f t="shared" si="2"/>
        <v>6.7899552341057419</v>
      </c>
      <c r="R4" s="37">
        <f>IF(AND('Indicator Data'!AK6="No data",'Indicator Data'!AL6="No data"),0,SUM('Indicator Data'!AK6:AM6))</f>
        <v>0</v>
      </c>
      <c r="S4" s="14">
        <f t="shared" si="3"/>
        <v>0</v>
      </c>
      <c r="T4" s="43">
        <f>R4/'Indicator Data'!$BE6</f>
        <v>0</v>
      </c>
      <c r="U4" s="14">
        <f t="shared" si="4"/>
        <v>0</v>
      </c>
      <c r="V4" s="15">
        <f t="shared" si="5"/>
        <v>0</v>
      </c>
      <c r="W4" s="14">
        <f>IF('Indicator Data'!Z6="No data","x",IF('Indicator Data'!Z6&gt;W$136,10,IF('Indicator Data'!Z6&lt;W$135,0,10-(W$136-'Indicator Data'!Z6)/(W$136-W$135)*10)))</f>
        <v>2.1999999999999993</v>
      </c>
      <c r="X4" s="14">
        <f>IF('Indicator Data'!Y6="No data","x",IF('Indicator Data'!Y6&gt;X$136,10,IF('Indicator Data'!Y6&lt;X$135,0,10-(X$136-'Indicator Data'!Y6)/(X$136-X$135)*10)))</f>
        <v>0.98181818181818059</v>
      </c>
      <c r="Y4" s="14">
        <f>IF('Indicator Data'!AD6="No data","x",IF('Indicator Data'!AD6&gt;Y$136,10,IF('Indicator Data'!AD6&lt;Y$135,0,10-(Y$136-'Indicator Data'!AD6)/(Y$136-Y$135)*10)))</f>
        <v>10</v>
      </c>
      <c r="Z4" s="139">
        <f>IF('Indicator Data'!AA6="No data","x",'Indicator Data'!AA6/'Indicator Data'!$BE6*100000)</f>
        <v>0</v>
      </c>
      <c r="AA4" s="137">
        <f t="shared" ref="AA4:AA67" si="13">IF(Z4="x","x",IF(Z4&lt;=AA$135,0,IF(Z4&gt;AA$136,10,10-(LOG(AA$136*100)-LOG(Z4*100))/(LOG(AA$136*100))*10)))</f>
        <v>0</v>
      </c>
      <c r="AB4" s="139">
        <f>IF('Indicator Data'!AB6="No data","x",'Indicator Data'!AB6/'Indicator Data'!$BE6*100000)</f>
        <v>0</v>
      </c>
      <c r="AC4" s="137">
        <f t="shared" ref="AC4:AC67" si="14">IF(AB4="x","x",IF(AB4&lt;=AC$135,0,IF(AB4&gt;AC$136,10,10-(LOG(AC$136*100)-LOG(AB4*100))/(LOG(AC$136*100))*10)))</f>
        <v>0</v>
      </c>
      <c r="AD4" s="54">
        <f t="shared" ref="AD4:AD67" si="15">IF(AND(W4="x",X4="x",Y4="x",AA4="x",AC4="x"),"x",AVERAGE(W4,X4,Y4,AA4,AC4))</f>
        <v>2.6363636363636358</v>
      </c>
      <c r="AE4" s="14">
        <f>IF('Indicator Data'!T6="No data","x",IF('Indicator Data'!T6&gt;AE$136,10,IF('Indicator Data'!T6&lt;AE$135,0,10-(AE$136-'Indicator Data'!T6)/(AE$136-AE$135)*10)))</f>
        <v>7.8769230769230774</v>
      </c>
      <c r="AF4" s="14">
        <f>IF('Indicator Data'!U6="No data","x",IF('Indicator Data'!U6&gt;AF$136,10,IF('Indicator Data'!U6&lt;AF$135,0,10-(AF$136-'Indicator Data'!U6)/(AF$136-AF$135)*10)))</f>
        <v>4.2223075865143391</v>
      </c>
      <c r="AG4" s="54">
        <f t="shared" si="6"/>
        <v>6.0496153317187087</v>
      </c>
      <c r="AH4" s="14">
        <f>IF('Indicator Data'!AN6="No data","x",IF('Indicator Data'!AN6&gt;AH$136,10,IF('Indicator Data'!AN6&lt;AH$135,0,10-(AH$136-'Indicator Data'!AN6)/(AH$136-AH$135)*10)))</f>
        <v>2.9455074805203552</v>
      </c>
      <c r="AI4" s="14">
        <f>IF('Indicator Data'!AS6="No data","x",IF('Indicator Data'!AS6&gt;AI$136,10,IF('Indicator Data'!AS6&lt;AI$135,0,10-(AI$136-'Indicator Data'!AS6)/(AI$136-AI$135)*10)))</f>
        <v>2.9667541778159245</v>
      </c>
      <c r="AJ4" s="54">
        <f t="shared" ref="AJ4:AJ67" si="16">IF(AND(AH4="x",AI4="x"),"x",AVERAGE(AH4,AI4))</f>
        <v>2.9561308291681399</v>
      </c>
      <c r="AK4" s="37">
        <f>'Indicator Data'!AI6+'Indicator Data'!AH6*0.5+'Indicator Data'!AG6*0.25</f>
        <v>0</v>
      </c>
      <c r="AL4" s="44">
        <f>AK4/'Indicator Data'!BE6</f>
        <v>0</v>
      </c>
      <c r="AM4" s="54">
        <f t="shared" si="7"/>
        <v>0</v>
      </c>
      <c r="AN4" s="14">
        <f>IF('Indicator Data'!AJ6="No data","x",IF(('Indicator Data'!AJ6)^2&gt;AN$135,10,IF(('Indicator Data'!AJ6)^2&lt;AN$136,0,10-(AN$135-('Indicator Data'!AJ6)^2)/(AN$135-AN$136)*10)))</f>
        <v>1.5789473684210531</v>
      </c>
      <c r="AO4" s="54">
        <f t="shared" ref="AO4:AO67" si="17">AN4</f>
        <v>1.5789473684210531</v>
      </c>
      <c r="AP4" s="38">
        <f t="shared" si="8"/>
        <v>2.9122126295762452</v>
      </c>
      <c r="AQ4" s="57">
        <f t="shared" si="9"/>
        <v>1.5665382020148597</v>
      </c>
    </row>
    <row r="5" spans="1:43" s="11" customFormat="1" x14ac:dyDescent="0.25">
      <c r="A5" s="11" t="s">
        <v>353</v>
      </c>
      <c r="B5" s="32" t="s">
        <v>0</v>
      </c>
      <c r="C5" s="32" t="s">
        <v>479</v>
      </c>
      <c r="D5" s="14">
        <f>IF('Indicator Data'!M7="No data",IF((0.1284*LN('Indicator Data'!BD7)-0.4735)&gt;D$136,0,IF((0.1284*LN('Indicator Data'!BD7)-0.4735)&lt;D$135,10,(D$136-(0.1284*LN('Indicator Data'!BD7)-0.4735))/(D$136-D$135)*10)),IF('Indicator Data'!M7&gt;D$136,0,IF('Indicator Data'!M7&lt;D$135,10,(D$136-'Indicator Data'!M7)/(D$136-D$135)*10)))</f>
        <v>4.861538461538462</v>
      </c>
      <c r="E5" s="14">
        <f>IF('Indicator Data'!N7="No data","x",IF('Indicator Data'!N7&gt;E$136,10,IF('Indicator Data'!N7&lt;E$135,0,10-(E$136-'Indicator Data'!N7)/(E$136-E$135)*10)))</f>
        <v>3.4994666666666667</v>
      </c>
      <c r="F5" s="54">
        <f t="shared" si="0"/>
        <v>4.2140447102221348</v>
      </c>
      <c r="G5" s="14">
        <f>IF('Indicator Data'!AE7="No data","x",IF('Indicator Data'!AE7&gt;G$136,10,IF('Indicator Data'!AE7&lt;G$135,0,10-(G$136-'Indicator Data'!AE7)/(G$136-G$135)*10)))</f>
        <v>8.092890248315344</v>
      </c>
      <c r="H5" s="14">
        <f>IF('Indicator Data'!AF7="No data","x",IF('Indicator Data'!AF7&gt;H$136,10,IF('Indicator Data'!AF7&lt;H$135,0,10-(H$136-'Indicator Data'!AF7)/(H$136-H$135)*10)))</f>
        <v>2.3250000000000002</v>
      </c>
      <c r="I5" s="54">
        <f t="shared" si="1"/>
        <v>5.2089451241576725</v>
      </c>
      <c r="J5" s="37">
        <f>SUM('Indicator Data'!P7,SUM('Indicator Data'!Q7:R7)*1000000)</f>
        <v>2519797362.9999995</v>
      </c>
      <c r="K5" s="37">
        <f>J5/'Indicator Data (national)'!$AY$5</f>
        <v>148.79370054831932</v>
      </c>
      <c r="L5" s="14">
        <f t="shared" si="10"/>
        <v>2.9758740109663862</v>
      </c>
      <c r="M5" s="14">
        <f>IF('Indicator Data'!S7="No data","x",IF('Indicator Data'!S7&gt;M$136,10,IF('Indicator Data'!S7&lt;M$135,0,10-(M$136-'Indicator Data'!S7)/(M$136-M$135)*10)))</f>
        <v>7.2044789487851153</v>
      </c>
      <c r="N5" s="134">
        <f>VLOOKUP(C5,'Indicator Data'!$C$5:$O$136,12,FALSE)/VLOOKUP(B5,'Indicator Data (national)'!$B$5:$AY$13,50,FALSE)*1000000</f>
        <v>1.2251430320654363E-2</v>
      </c>
      <c r="O5" s="14">
        <f t="shared" si="11"/>
        <v>1.2251430320660006E-3</v>
      </c>
      <c r="P5" s="54">
        <f t="shared" si="12"/>
        <v>3.3938593675945228</v>
      </c>
      <c r="Q5" s="47">
        <f t="shared" si="2"/>
        <v>4.2577234780491162</v>
      </c>
      <c r="R5" s="37">
        <f>IF(AND('Indicator Data'!AK7="No data",'Indicator Data'!AL7="No data"),0,SUM('Indicator Data'!AK7:AM7))</f>
        <v>644</v>
      </c>
      <c r="S5" s="14">
        <f t="shared" si="3"/>
        <v>0</v>
      </c>
      <c r="T5" s="43">
        <f>R5/'Indicator Data'!$BE7</f>
        <v>3.014161410215667E-4</v>
      </c>
      <c r="U5" s="14">
        <f t="shared" si="4"/>
        <v>2.3730825819991002</v>
      </c>
      <c r="V5" s="15">
        <f t="shared" si="5"/>
        <v>1.1865412909995501</v>
      </c>
      <c r="W5" s="14">
        <f>IF('Indicator Data'!Z7="No data","x",IF('Indicator Data'!Z7&gt;W$136,10,IF('Indicator Data'!Z7&lt;W$135,0,10-(W$136-'Indicator Data'!Z7)/(W$136-W$135)*10)))</f>
        <v>2.1999999999999993</v>
      </c>
      <c r="X5" s="14">
        <f>IF('Indicator Data'!Y7="No data","x",IF('Indicator Data'!Y7&gt;X$136,10,IF('Indicator Data'!Y7&lt;X$135,0,10-(X$136-'Indicator Data'!Y7)/(X$136-X$135)*10)))</f>
        <v>0.98181818181818059</v>
      </c>
      <c r="Y5" s="14">
        <f>IF('Indicator Data'!AD7="No data","x",IF('Indicator Data'!AD7&gt;Y$136,10,IF('Indicator Data'!AD7&lt;Y$135,0,10-(Y$136-'Indicator Data'!AD7)/(Y$136-Y$135)*10)))</f>
        <v>10</v>
      </c>
      <c r="Z5" s="139">
        <f>IF('Indicator Data'!AA7="No data","x",'Indicator Data'!AA7/'Indicator Data'!$BE7*100000)</f>
        <v>0</v>
      </c>
      <c r="AA5" s="137">
        <f t="shared" si="13"/>
        <v>0</v>
      </c>
      <c r="AB5" s="139">
        <f>IF('Indicator Data'!AB7="No data","x",'Indicator Data'!AB7/'Indicator Data'!$BE7*100000)</f>
        <v>0.32762624024083337</v>
      </c>
      <c r="AC5" s="137">
        <f t="shared" si="14"/>
        <v>5.051262259983468</v>
      </c>
      <c r="AD5" s="54">
        <f t="shared" si="15"/>
        <v>3.6466160883603296</v>
      </c>
      <c r="AE5" s="14">
        <f>IF('Indicator Data'!T7="No data","x",IF('Indicator Data'!T7&gt;AE$136,10,IF('Indicator Data'!T7&lt;AE$135,0,10-(AE$136-'Indicator Data'!T7)/(AE$136-AE$135)*10)))</f>
        <v>7.8769230769230774</v>
      </c>
      <c r="AF5" s="14">
        <f>IF('Indicator Data'!U7="No data","x",IF('Indicator Data'!U7&gt;AF$136,10,IF('Indicator Data'!U7&lt;AF$135,0,10-(AF$136-'Indicator Data'!U7)/(AF$136-AF$135)*10)))</f>
        <v>3.3777829171331506</v>
      </c>
      <c r="AG5" s="54">
        <f t="shared" si="6"/>
        <v>5.6273529970281135</v>
      </c>
      <c r="AH5" s="14">
        <f>IF('Indicator Data'!AN7="No data","x",IF('Indicator Data'!AN7&gt;AH$136,10,IF('Indicator Data'!AN7&lt;AH$135,0,10-(AH$136-'Indicator Data'!AN7)/(AH$136-AH$135)*10)))</f>
        <v>5.4382249509413434</v>
      </c>
      <c r="AI5" s="14">
        <f>IF('Indicator Data'!AS7="No data","x",IF('Indicator Data'!AS7&gt;AI$136,10,IF('Indicator Data'!AS7&lt;AI$135,0,10-(AI$136-'Indicator Data'!AS7)/(AI$136-AI$135)*10)))</f>
        <v>2.5666582473592525</v>
      </c>
      <c r="AJ5" s="54">
        <f t="shared" si="16"/>
        <v>4.0024415991502984</v>
      </c>
      <c r="AK5" s="37">
        <f>'Indicator Data'!AI7+'Indicator Data'!AH7*0.5+'Indicator Data'!AG7*0.25</f>
        <v>825.62092973906829</v>
      </c>
      <c r="AL5" s="44">
        <f>AK5/'Indicator Data'!BE7</f>
        <v>3.8642154439221741E-4</v>
      </c>
      <c r="AM5" s="54">
        <f t="shared" si="7"/>
        <v>3.8642154439221699E-2</v>
      </c>
      <c r="AN5" s="14">
        <f>IF('Indicator Data'!AJ7="No data","x",IF(('Indicator Data'!AJ7)^2&gt;AN$135,10,IF(('Indicator Data'!AJ7)^2&lt;AN$136,0,10-(AN$135-('Indicator Data'!AJ7)^2)/(AN$135-AN$136)*10)))</f>
        <v>1.5789473684210531</v>
      </c>
      <c r="AO5" s="54">
        <f t="shared" si="17"/>
        <v>1.5789473684210531</v>
      </c>
      <c r="AP5" s="38">
        <f t="shared" si="8"/>
        <v>3.2141390333477027</v>
      </c>
      <c r="AQ5" s="57">
        <f t="shared" si="9"/>
        <v>2.2581991182561949</v>
      </c>
    </row>
    <row r="6" spans="1:43" s="11" customFormat="1" x14ac:dyDescent="0.25">
      <c r="A6" s="11" t="s">
        <v>354</v>
      </c>
      <c r="B6" s="32" t="s">
        <v>0</v>
      </c>
      <c r="C6" s="32" t="s">
        <v>480</v>
      </c>
      <c r="D6" s="14">
        <f>IF('Indicator Data'!M8="No data",IF((0.1284*LN('Indicator Data'!BD8)-0.4735)&gt;D$136,0,IF((0.1284*LN('Indicator Data'!BD8)-0.4735)&lt;D$135,10,(D$136-(0.1284*LN('Indicator Data'!BD8)-0.4735))/(D$136-D$135)*10)),IF('Indicator Data'!M8&gt;D$136,0,IF('Indicator Data'!M8&lt;D$135,10,(D$136-'Indicator Data'!M8)/(D$136-D$135)*10)))</f>
        <v>9.5538461538461554</v>
      </c>
      <c r="E6" s="14">
        <f>IF('Indicator Data'!N8="No data","x",IF('Indicator Data'!N8&gt;E$136,10,IF('Indicator Data'!N8&lt;E$135,0,10-(E$136-'Indicator Data'!N8)/(E$136-E$135)*10)))</f>
        <v>10</v>
      </c>
      <c r="F6" s="54">
        <f t="shared" si="0"/>
        <v>9.7957045591428376</v>
      </c>
      <c r="G6" s="14">
        <f>IF('Indicator Data'!AE8="No data","x",IF('Indicator Data'!AE8&gt;G$136,10,IF('Indicator Data'!AE8&lt;G$135,0,10-(G$136-'Indicator Data'!AE8)/(G$136-G$135)*10)))</f>
        <v>8.092890248315344</v>
      </c>
      <c r="H6" s="14">
        <f>IF('Indicator Data'!AF8="No data","x",IF('Indicator Data'!AF8&gt;H$136,10,IF('Indicator Data'!AF8&lt;H$135,0,10-(H$136-'Indicator Data'!AF8)/(H$136-H$135)*10)))</f>
        <v>2.3250000000000002</v>
      </c>
      <c r="I6" s="54">
        <f t="shared" si="1"/>
        <v>5.2089451241576725</v>
      </c>
      <c r="J6" s="37">
        <f>SUM('Indicator Data'!P8,SUM('Indicator Data'!Q8:R8)*1000000)</f>
        <v>2519797362.9999995</v>
      </c>
      <c r="K6" s="37">
        <f>J6/'Indicator Data (national)'!$AY$5</f>
        <v>148.79370054831932</v>
      </c>
      <c r="L6" s="14">
        <f t="shared" si="10"/>
        <v>2.9758740109663862</v>
      </c>
      <c r="M6" s="14">
        <f>IF('Indicator Data'!S8="No data","x",IF('Indicator Data'!S8&gt;M$136,10,IF('Indicator Data'!S8&lt;M$135,0,10-(M$136-'Indicator Data'!S8)/(M$136-M$135)*10)))</f>
        <v>7.2044789487851153</v>
      </c>
      <c r="N6" s="134">
        <f>VLOOKUP(C6,'Indicator Data'!$C$5:$O$136,12,FALSE)/VLOOKUP(B6,'Indicator Data (national)'!$B$5:$AY$13,50,FALSE)*1000000</f>
        <v>3.4232743517667925E-2</v>
      </c>
      <c r="O6" s="14">
        <f t="shared" si="11"/>
        <v>3.4232743517659259E-3</v>
      </c>
      <c r="P6" s="54">
        <f t="shared" si="12"/>
        <v>3.3945920780344228</v>
      </c>
      <c r="Q6" s="47">
        <f t="shared" si="2"/>
        <v>7.0487365801194422</v>
      </c>
      <c r="R6" s="37">
        <f>IF(AND('Indicator Data'!AK8="No data",'Indicator Data'!AL8="No data"),0,SUM('Indicator Data'!AK8:AM8))</f>
        <v>0</v>
      </c>
      <c r="S6" s="14">
        <f t="shared" si="3"/>
        <v>0</v>
      </c>
      <c r="T6" s="43">
        <f>R6/'Indicator Data'!$BE8</f>
        <v>0</v>
      </c>
      <c r="U6" s="14">
        <f t="shared" si="4"/>
        <v>0</v>
      </c>
      <c r="V6" s="15">
        <f t="shared" si="5"/>
        <v>0</v>
      </c>
      <c r="W6" s="14">
        <f>IF('Indicator Data'!Z8="No data","x",IF('Indicator Data'!Z8&gt;W$136,10,IF('Indicator Data'!Z8&lt;W$135,0,10-(W$136-'Indicator Data'!Z8)/(W$136-W$135)*10)))</f>
        <v>2.1999999999999993</v>
      </c>
      <c r="X6" s="14">
        <f>IF('Indicator Data'!Y8="No data","x",IF('Indicator Data'!Y8&gt;X$136,10,IF('Indicator Data'!Y8&lt;X$135,0,10-(X$136-'Indicator Data'!Y8)/(X$136-X$135)*10)))</f>
        <v>0.98181818181818059</v>
      </c>
      <c r="Y6" s="14">
        <f>IF('Indicator Data'!AD8="No data","x",IF('Indicator Data'!AD8&gt;Y$136,10,IF('Indicator Data'!AD8&lt;Y$135,0,10-(Y$136-'Indicator Data'!AD8)/(Y$136-Y$135)*10)))</f>
        <v>10</v>
      </c>
      <c r="Z6" s="139">
        <f>IF('Indicator Data'!AA8="No data","x",'Indicator Data'!AA8/'Indicator Data'!$BE8*100000)</f>
        <v>0</v>
      </c>
      <c r="AA6" s="137">
        <f t="shared" si="13"/>
        <v>0</v>
      </c>
      <c r="AB6" s="139">
        <f>IF('Indicator Data'!AB8="No data","x",'Indicator Data'!AB8/'Indicator Data'!$BE8*100000)</f>
        <v>2.5336884592026254</v>
      </c>
      <c r="AC6" s="137">
        <f t="shared" si="14"/>
        <v>8.0125107108130642</v>
      </c>
      <c r="AD6" s="54">
        <f t="shared" si="15"/>
        <v>4.2388657785262485</v>
      </c>
      <c r="AE6" s="14">
        <f>IF('Indicator Data'!T8="No data","x",IF('Indicator Data'!T8&gt;AE$136,10,IF('Indicator Data'!T8&lt;AE$135,0,10-(AE$136-'Indicator Data'!T8)/(AE$136-AE$135)*10)))</f>
        <v>7.8769230769230774</v>
      </c>
      <c r="AF6" s="14">
        <f>IF('Indicator Data'!U8="No data","x",IF('Indicator Data'!U8&gt;AF$136,10,IF('Indicator Data'!U8&lt;AF$135,0,10-(AF$136-'Indicator Data'!U8)/(AF$136-AF$135)*10)))</f>
        <v>5.5778128011913308</v>
      </c>
      <c r="AG6" s="54">
        <f t="shared" si="6"/>
        <v>6.7273679390572045</v>
      </c>
      <c r="AH6" s="14">
        <f>IF('Indicator Data'!AN8="No data","x",IF('Indicator Data'!AN8&gt;AH$136,10,IF('Indicator Data'!AN8&lt;AH$135,0,10-(AH$136-'Indicator Data'!AN8)/(AH$136-AH$135)*10)))</f>
        <v>4.4224786436282715</v>
      </c>
      <c r="AI6" s="14">
        <f>IF('Indicator Data'!AS8="No data","x",IF('Indicator Data'!AS8&gt;AI$136,10,IF('Indicator Data'!AS8&lt;AI$135,0,10-(AI$136-'Indicator Data'!AS8)/(AI$136-AI$135)*10)))</f>
        <v>5.7000067201910118</v>
      </c>
      <c r="AJ6" s="54">
        <f t="shared" si="16"/>
        <v>5.0612426819096417</v>
      </c>
      <c r="AK6" s="37">
        <f>'Indicator Data'!AI8+'Indicator Data'!AH8*0.5+'Indicator Data'!AG8*0.25</f>
        <v>0</v>
      </c>
      <c r="AL6" s="44">
        <f>AK6/'Indicator Data'!BE8</f>
        <v>0</v>
      </c>
      <c r="AM6" s="54">
        <f t="shared" si="7"/>
        <v>0</v>
      </c>
      <c r="AN6" s="14">
        <f>IF('Indicator Data'!AJ8="No data","x",IF(('Indicator Data'!AJ8)^2&gt;AN$135,10,IF(('Indicator Data'!AJ8)^2&lt;AN$136,0,10-(AN$135-('Indicator Data'!AJ8)^2)/(AN$135-AN$136)*10)))</f>
        <v>1.5789473684210531</v>
      </c>
      <c r="AO6" s="54">
        <f t="shared" si="17"/>
        <v>1.5789473684210531</v>
      </c>
      <c r="AP6" s="38">
        <f t="shared" si="8"/>
        <v>3.9145049818312416</v>
      </c>
      <c r="AQ6" s="57">
        <f t="shared" si="9"/>
        <v>2.1689474844862939</v>
      </c>
    </row>
    <row r="7" spans="1:43" s="11" customFormat="1" x14ac:dyDescent="0.25">
      <c r="A7" s="11" t="s">
        <v>355</v>
      </c>
      <c r="B7" s="32" t="s">
        <v>0</v>
      </c>
      <c r="C7" s="32" t="s">
        <v>481</v>
      </c>
      <c r="D7" s="14">
        <f>IF('Indicator Data'!M9="No data",IF((0.1284*LN('Indicator Data'!BD9)-0.4735)&gt;D$136,0,IF((0.1284*LN('Indicator Data'!BD9)-0.4735)&lt;D$135,10,(D$136-(0.1284*LN('Indicator Data'!BD9)-0.4735))/(D$136-D$135)*10)),IF('Indicator Data'!M9&gt;D$136,0,IF('Indicator Data'!M9&lt;D$135,10,(D$136-'Indicator Data'!M9)/(D$136-D$135)*10)))</f>
        <v>9.6769230769230781</v>
      </c>
      <c r="E7" s="14">
        <f>IF('Indicator Data'!N9="No data","x",IF('Indicator Data'!N9&gt;E$136,10,IF('Indicator Data'!N9&lt;E$135,0,10-(E$136-'Indicator Data'!N9)/(E$136-E$135)*10)))</f>
        <v>10</v>
      </c>
      <c r="F7" s="54">
        <f t="shared" si="0"/>
        <v>9.848755273714648</v>
      </c>
      <c r="G7" s="14">
        <f>IF('Indicator Data'!AE9="No data","x",IF('Indicator Data'!AE9&gt;G$136,10,IF('Indicator Data'!AE9&lt;G$135,0,10-(G$136-'Indicator Data'!AE9)/(G$136-G$135)*10)))</f>
        <v>8.092890248315344</v>
      </c>
      <c r="H7" s="14">
        <f>IF('Indicator Data'!AF9="No data","x",IF('Indicator Data'!AF9&gt;H$136,10,IF('Indicator Data'!AF9&lt;H$135,0,10-(H$136-'Indicator Data'!AF9)/(H$136-H$135)*10)))</f>
        <v>2.3250000000000002</v>
      </c>
      <c r="I7" s="54">
        <f t="shared" si="1"/>
        <v>5.2089451241576725</v>
      </c>
      <c r="J7" s="37">
        <f>SUM('Indicator Data'!P9,SUM('Indicator Data'!Q9:R9)*1000000)</f>
        <v>2519797362.9999995</v>
      </c>
      <c r="K7" s="37">
        <f>J7/'Indicator Data (national)'!$AY$5</f>
        <v>148.79370054831932</v>
      </c>
      <c r="L7" s="14">
        <f t="shared" si="10"/>
        <v>2.9758740109663862</v>
      </c>
      <c r="M7" s="14">
        <f>IF('Indicator Data'!S9="No data","x",IF('Indicator Data'!S9&gt;M$136,10,IF('Indicator Data'!S9&lt;M$135,0,10-(M$136-'Indicator Data'!S9)/(M$136-M$135)*10)))</f>
        <v>7.2044789487851153</v>
      </c>
      <c r="N7" s="134">
        <f>VLOOKUP(C7,'Indicator Data'!$C$5:$O$136,12,FALSE)/VLOOKUP(B7,'Indicator Data (national)'!$B$5:$AY$13,50,FALSE)*1000000</f>
        <v>3.3969888937237604E-2</v>
      </c>
      <c r="O7" s="14">
        <f t="shared" si="11"/>
        <v>3.3969888937228632E-3</v>
      </c>
      <c r="P7" s="54">
        <f t="shared" si="12"/>
        <v>3.3945833162150749</v>
      </c>
      <c r="Q7" s="47">
        <f t="shared" si="2"/>
        <v>7.0752597469505112</v>
      </c>
      <c r="R7" s="37">
        <f>IF(AND('Indicator Data'!AK9="No data",'Indicator Data'!AL9="No data"),0,SUM('Indicator Data'!AK9:AM9))</f>
        <v>0</v>
      </c>
      <c r="S7" s="14">
        <f t="shared" si="3"/>
        <v>0</v>
      </c>
      <c r="T7" s="43">
        <f>R7/'Indicator Data'!$BE9</f>
        <v>0</v>
      </c>
      <c r="U7" s="14">
        <f t="shared" si="4"/>
        <v>0</v>
      </c>
      <c r="V7" s="15">
        <f t="shared" si="5"/>
        <v>0</v>
      </c>
      <c r="W7" s="14">
        <f>IF('Indicator Data'!Z9="No data","x",IF('Indicator Data'!Z9&gt;W$136,10,IF('Indicator Data'!Z9&lt;W$135,0,10-(W$136-'Indicator Data'!Z9)/(W$136-W$135)*10)))</f>
        <v>2.1999999999999993</v>
      </c>
      <c r="X7" s="14">
        <f>IF('Indicator Data'!Y9="No data","x",IF('Indicator Data'!Y9&gt;X$136,10,IF('Indicator Data'!Y9&lt;X$135,0,10-(X$136-'Indicator Data'!Y9)/(X$136-X$135)*10)))</f>
        <v>0.98181818181818059</v>
      </c>
      <c r="Y7" s="14">
        <f>IF('Indicator Data'!AD9="No data","x",IF('Indicator Data'!AD9&gt;Y$136,10,IF('Indicator Data'!AD9&lt;Y$135,0,10-(Y$136-'Indicator Data'!AD9)/(Y$136-Y$135)*10)))</f>
        <v>10</v>
      </c>
      <c r="Z7" s="139">
        <f>IF('Indicator Data'!AA9="No data","x",'Indicator Data'!AA9/'Indicator Data'!$BE9*100000)</f>
        <v>0</v>
      </c>
      <c r="AA7" s="137">
        <f t="shared" si="13"/>
        <v>0</v>
      </c>
      <c r="AB7" s="139">
        <f>IF('Indicator Data'!AB9="No data","x",'Indicator Data'!AB9/'Indicator Data'!$BE9*100000)</f>
        <v>0.14541435821373003</v>
      </c>
      <c r="AC7" s="137">
        <f t="shared" si="14"/>
        <v>3.8753576362579922</v>
      </c>
      <c r="AD7" s="54">
        <f t="shared" si="15"/>
        <v>3.4114351636152342</v>
      </c>
      <c r="AE7" s="14">
        <f>IF('Indicator Data'!T9="No data","x",IF('Indicator Data'!T9&gt;AE$136,10,IF('Indicator Data'!T9&lt;AE$135,0,10-(AE$136-'Indicator Data'!T9)/(AE$136-AE$135)*10)))</f>
        <v>7.8769230769230774</v>
      </c>
      <c r="AF7" s="14">
        <f>IF('Indicator Data'!U9="No data","x",IF('Indicator Data'!U9&gt;AF$136,10,IF('Indicator Data'!U9&lt;AF$135,0,10-(AF$136-'Indicator Data'!U9)/(AF$136-AF$135)*10)))</f>
        <v>6.5555966801538554</v>
      </c>
      <c r="AG7" s="54">
        <f t="shared" si="6"/>
        <v>7.216259878538466</v>
      </c>
      <c r="AH7" s="14">
        <f>IF('Indicator Data'!AN9="No data","x",IF('Indicator Data'!AN9&gt;AH$136,10,IF('Indicator Data'!AN9&lt;AH$135,0,10-(AH$136-'Indicator Data'!AN9)/(AH$136-AH$135)*10)))</f>
        <v>6.2677474026318505</v>
      </c>
      <c r="AI7" s="14">
        <f>IF('Indicator Data'!AS9="No data","x",IF('Indicator Data'!AS9&gt;AI$136,10,IF('Indicator Data'!AS9&lt;AI$135,0,10-(AI$136-'Indicator Data'!AS9)/(AI$136-AI$135)*10)))</f>
        <v>4.9667132950440829</v>
      </c>
      <c r="AJ7" s="54">
        <f t="shared" si="16"/>
        <v>5.6172303488379667</v>
      </c>
      <c r="AK7" s="37">
        <f>'Indicator Data'!AI9+'Indicator Data'!AH9*0.5+'Indicator Data'!AG9*0.25</f>
        <v>531.47646372616805</v>
      </c>
      <c r="AL7" s="44">
        <f>AK7/'Indicator Data'!BE9</f>
        <v>3.8642154439221747E-4</v>
      </c>
      <c r="AM7" s="54">
        <f t="shared" si="7"/>
        <v>3.8642154439221699E-2</v>
      </c>
      <c r="AN7" s="14">
        <f>IF('Indicator Data'!AJ9="No data","x",IF(('Indicator Data'!AJ9)^2&gt;AN$135,10,IF(('Indicator Data'!AJ9)^2&lt;AN$136,0,10-(AN$135-('Indicator Data'!AJ9)^2)/(AN$135-AN$136)*10)))</f>
        <v>4.2105263157894735</v>
      </c>
      <c r="AO7" s="54">
        <f t="shared" si="17"/>
        <v>4.2105263157894735</v>
      </c>
      <c r="AP7" s="38">
        <f t="shared" si="8"/>
        <v>4.5042590264070164</v>
      </c>
      <c r="AQ7" s="57">
        <f t="shared" si="9"/>
        <v>2.5431785945804593</v>
      </c>
    </row>
    <row r="8" spans="1:43" s="11" customFormat="1" x14ac:dyDescent="0.25">
      <c r="A8" s="11" t="s">
        <v>356</v>
      </c>
      <c r="B8" s="32" t="s">
        <v>0</v>
      </c>
      <c r="C8" s="32" t="s">
        <v>482</v>
      </c>
      <c r="D8" s="14">
        <f>IF('Indicator Data'!M10="No data",IF((0.1284*LN('Indicator Data'!BD10)-0.4735)&gt;D$136,0,IF((0.1284*LN('Indicator Data'!BD10)-0.4735)&lt;D$135,10,(D$136-(0.1284*LN('Indicator Data'!BD10)-0.4735))/(D$136-D$135)*10)),IF('Indicator Data'!M10&gt;D$136,0,IF('Indicator Data'!M10&lt;D$135,10,(D$136-'Indicator Data'!M10)/(D$136-D$135)*10)))</f>
        <v>8.5076923076923077</v>
      </c>
      <c r="E8" s="14">
        <f>IF('Indicator Data'!N10="No data","x",IF('Indicator Data'!N10&gt;E$136,10,IF('Indicator Data'!N10&lt;E$135,0,10-(E$136-'Indicator Data'!N10)/(E$136-E$135)*10)))</f>
        <v>10</v>
      </c>
      <c r="F8" s="54">
        <f t="shared" si="0"/>
        <v>9.4103208361641304</v>
      </c>
      <c r="G8" s="14">
        <f>IF('Indicator Data'!AE10="No data","x",IF('Indicator Data'!AE10&gt;G$136,10,IF('Indicator Data'!AE10&lt;G$135,0,10-(G$136-'Indicator Data'!AE10)/(G$136-G$135)*10)))</f>
        <v>8.092890248315344</v>
      </c>
      <c r="H8" s="14">
        <f>IF('Indicator Data'!AF10="No data","x",IF('Indicator Data'!AF10&gt;H$136,10,IF('Indicator Data'!AF10&lt;H$135,0,10-(H$136-'Indicator Data'!AF10)/(H$136-H$135)*10)))</f>
        <v>2.3250000000000002</v>
      </c>
      <c r="I8" s="54">
        <f t="shared" si="1"/>
        <v>5.2089451241576725</v>
      </c>
      <c r="J8" s="37">
        <f>SUM('Indicator Data'!P10,SUM('Indicator Data'!Q10:R10)*1000000)</f>
        <v>2519797362.9999995</v>
      </c>
      <c r="K8" s="37">
        <f>J8/'Indicator Data (national)'!$AY$5</f>
        <v>148.79370054831932</v>
      </c>
      <c r="L8" s="14">
        <f t="shared" si="10"/>
        <v>2.9758740109663862</v>
      </c>
      <c r="M8" s="14">
        <f>IF('Indicator Data'!S10="No data","x",IF('Indicator Data'!S10&gt;M$136,10,IF('Indicator Data'!S10&lt;M$135,0,10-(M$136-'Indicator Data'!S10)/(M$136-M$135)*10)))</f>
        <v>7.2044789487851153</v>
      </c>
      <c r="N8" s="134">
        <f>VLOOKUP(C8,'Indicator Data'!$C$5:$O$136,12,FALSE)/VLOOKUP(B8,'Indicator Data (national)'!$B$5:$AY$13,50,FALSE)*1000000</f>
        <v>3.2734719237661483E-2</v>
      </c>
      <c r="O8" s="14">
        <f t="shared" si="11"/>
        <v>3.2734719237677012E-3</v>
      </c>
      <c r="P8" s="54">
        <f t="shared" si="12"/>
        <v>3.3945421438917567</v>
      </c>
      <c r="Q8" s="47">
        <f t="shared" si="2"/>
        <v>6.8560322350944229</v>
      </c>
      <c r="R8" s="37">
        <f>IF(AND('Indicator Data'!AK10="No data",'Indicator Data'!AL10="No data"),0,SUM('Indicator Data'!AK10:AM10))</f>
        <v>0</v>
      </c>
      <c r="S8" s="14">
        <f t="shared" si="3"/>
        <v>0</v>
      </c>
      <c r="T8" s="43">
        <f>R8/'Indicator Data'!$BE10</f>
        <v>0</v>
      </c>
      <c r="U8" s="14">
        <f t="shared" si="4"/>
        <v>0</v>
      </c>
      <c r="V8" s="15">
        <f t="shared" si="5"/>
        <v>0</v>
      </c>
      <c r="W8" s="14">
        <f>IF('Indicator Data'!Z10="No data","x",IF('Indicator Data'!Z10&gt;W$136,10,IF('Indicator Data'!Z10&lt;W$135,0,10-(W$136-'Indicator Data'!Z10)/(W$136-W$135)*10)))</f>
        <v>2.1999999999999993</v>
      </c>
      <c r="X8" s="14">
        <f>IF('Indicator Data'!Y10="No data","x",IF('Indicator Data'!Y10&gt;X$136,10,IF('Indicator Data'!Y10&lt;X$135,0,10-(X$136-'Indicator Data'!Y10)/(X$136-X$135)*10)))</f>
        <v>0.98181818181818059</v>
      </c>
      <c r="Y8" s="14">
        <f>IF('Indicator Data'!AD10="No data","x",IF('Indicator Data'!AD10&gt;Y$136,10,IF('Indicator Data'!AD10&lt;Y$135,0,10-(Y$136-'Indicator Data'!AD10)/(Y$136-Y$135)*10)))</f>
        <v>10</v>
      </c>
      <c r="Z8" s="139">
        <f>IF('Indicator Data'!AA10="No data","x",'Indicator Data'!AA10/'Indicator Data'!$BE10*100000)</f>
        <v>0</v>
      </c>
      <c r="AA8" s="137">
        <f t="shared" si="13"/>
        <v>0</v>
      </c>
      <c r="AB8" s="139">
        <f>IF('Indicator Data'!AB10="No data","x",'Indicator Data'!AB10/'Indicator Data'!$BE10*100000)</f>
        <v>0.22242256729024071</v>
      </c>
      <c r="AC8" s="137">
        <f t="shared" si="14"/>
        <v>4.490596164142552</v>
      </c>
      <c r="AD8" s="54">
        <f t="shared" si="15"/>
        <v>3.5344828691921464</v>
      </c>
      <c r="AE8" s="14">
        <f>IF('Indicator Data'!T10="No data","x",IF('Indicator Data'!T10&gt;AE$136,10,IF('Indicator Data'!T10&lt;AE$135,0,10-(AE$136-'Indicator Data'!T10)/(AE$136-AE$135)*10)))</f>
        <v>7.8769230769230774</v>
      </c>
      <c r="AF8" s="14">
        <f>IF('Indicator Data'!U10="No data","x",IF('Indicator Data'!U10&gt;AF$136,10,IF('Indicator Data'!U10&lt;AF$135,0,10-(AF$136-'Indicator Data'!U10)/(AF$136-AF$135)*10)))</f>
        <v>5.7555889688512414</v>
      </c>
      <c r="AG8" s="54">
        <f t="shared" si="6"/>
        <v>6.8162560228871598</v>
      </c>
      <c r="AH8" s="14">
        <f>IF('Indicator Data'!AN10="No data","x",IF('Indicator Data'!AN10&gt;AH$136,10,IF('Indicator Data'!AN10&lt;AH$135,0,10-(AH$136-'Indicator Data'!AN10)/(AH$136-AH$135)*10)))</f>
        <v>4.8393514092461327</v>
      </c>
      <c r="AI8" s="14">
        <f>IF('Indicator Data'!AS10="No data","x",IF('Indicator Data'!AS10&gt;AI$136,10,IF('Indicator Data'!AS10&lt;AI$135,0,10-(AI$136-'Indicator Data'!AS10)/(AI$136-AI$135)*10)))</f>
        <v>5.9333156081528298</v>
      </c>
      <c r="AJ8" s="54">
        <f t="shared" si="16"/>
        <v>5.3863335086994812</v>
      </c>
      <c r="AK8" s="37">
        <f>'Indicator Data'!AI10+'Indicator Data'!AH10*0.5+'Indicator Data'!AG10*0.25</f>
        <v>521.19919633151255</v>
      </c>
      <c r="AL8" s="44">
        <f>AK8/'Indicator Data'!BE10</f>
        <v>3.8642154439221741E-4</v>
      </c>
      <c r="AM8" s="54">
        <f t="shared" si="7"/>
        <v>3.8642154439221699E-2</v>
      </c>
      <c r="AN8" s="14">
        <f>IF('Indicator Data'!AJ10="No data","x",IF(('Indicator Data'!AJ10)^2&gt;AN$135,10,IF(('Indicator Data'!AJ10)^2&lt;AN$136,0,10-(AN$135-('Indicator Data'!AJ10)^2)/(AN$135-AN$136)*10)))</f>
        <v>4.2105263157894735</v>
      </c>
      <c r="AO8" s="54">
        <f t="shared" si="17"/>
        <v>4.2105263157894735</v>
      </c>
      <c r="AP8" s="38">
        <f t="shared" si="8"/>
        <v>4.3399570332201005</v>
      </c>
      <c r="AQ8" s="57">
        <f t="shared" si="9"/>
        <v>2.4372973414997232</v>
      </c>
    </row>
    <row r="9" spans="1:43" s="11" customFormat="1" x14ac:dyDescent="0.25">
      <c r="A9" s="11" t="s">
        <v>357</v>
      </c>
      <c r="B9" s="32" t="s">
        <v>0</v>
      </c>
      <c r="C9" s="32" t="s">
        <v>483</v>
      </c>
      <c r="D9" s="14">
        <f>IF('Indicator Data'!M11="No data",IF((0.1284*LN('Indicator Data'!BD11)-0.4735)&gt;D$136,0,IF((0.1284*LN('Indicator Data'!BD11)-0.4735)&lt;D$135,10,(D$136-(0.1284*LN('Indicator Data'!BD11)-0.4735))/(D$136-D$135)*10)),IF('Indicator Data'!M11&gt;D$136,0,IF('Indicator Data'!M11&lt;D$135,10,(D$136-'Indicator Data'!M11)/(D$136-D$135)*10)))</f>
        <v>9.6153846153846168</v>
      </c>
      <c r="E9" s="14">
        <f>IF('Indicator Data'!N11="No data","x",IF('Indicator Data'!N11&gt;E$136,10,IF('Indicator Data'!N11&lt;E$135,0,10-(E$136-'Indicator Data'!N11)/(E$136-E$135)*10)))</f>
        <v>10</v>
      </c>
      <c r="F9" s="54">
        <f t="shared" si="0"/>
        <v>9.8219569975215073</v>
      </c>
      <c r="G9" s="14">
        <f>IF('Indicator Data'!AE11="No data","x",IF('Indicator Data'!AE11&gt;G$136,10,IF('Indicator Data'!AE11&lt;G$135,0,10-(G$136-'Indicator Data'!AE11)/(G$136-G$135)*10)))</f>
        <v>8.092890248315344</v>
      </c>
      <c r="H9" s="14">
        <f>IF('Indicator Data'!AF11="No data","x",IF('Indicator Data'!AF11&gt;H$136,10,IF('Indicator Data'!AF11&lt;H$135,0,10-(H$136-'Indicator Data'!AF11)/(H$136-H$135)*10)))</f>
        <v>2.3250000000000002</v>
      </c>
      <c r="I9" s="54">
        <f t="shared" si="1"/>
        <v>5.2089451241576725</v>
      </c>
      <c r="J9" s="37">
        <f>SUM('Indicator Data'!P11,SUM('Indicator Data'!Q11:R11)*1000000)</f>
        <v>2519797362.9999995</v>
      </c>
      <c r="K9" s="37">
        <f>J9/'Indicator Data (national)'!$AY$5</f>
        <v>148.79370054831932</v>
      </c>
      <c r="L9" s="14">
        <f t="shared" si="10"/>
        <v>2.9758740109663862</v>
      </c>
      <c r="M9" s="14">
        <f>IF('Indicator Data'!S11="No data","x",IF('Indicator Data'!S11&gt;M$136,10,IF('Indicator Data'!S11&lt;M$135,0,10-(M$136-'Indicator Data'!S11)/(M$136-M$135)*10)))</f>
        <v>7.2044789487851153</v>
      </c>
      <c r="N9" s="134">
        <f>VLOOKUP(C9,'Indicator Data'!$C$5:$O$136,12,FALSE)/VLOOKUP(B9,'Indicator Data (national)'!$B$5:$AY$13,50,FALSE)*1000000</f>
        <v>3.0265088436919885E-2</v>
      </c>
      <c r="O9" s="14">
        <f t="shared" si="11"/>
        <v>3.0265088436927101E-3</v>
      </c>
      <c r="P9" s="54">
        <f t="shared" si="12"/>
        <v>3.3944598228650649</v>
      </c>
      <c r="Q9" s="47">
        <f t="shared" si="2"/>
        <v>7.0618297355164383</v>
      </c>
      <c r="R9" s="37">
        <f>IF(AND('Indicator Data'!AK11="No data",'Indicator Data'!AL11="No data"),0,SUM('Indicator Data'!AK11:AM11))</f>
        <v>0</v>
      </c>
      <c r="S9" s="14">
        <f t="shared" si="3"/>
        <v>0</v>
      </c>
      <c r="T9" s="43">
        <f>R9/'Indicator Data'!$BE11</f>
        <v>0</v>
      </c>
      <c r="U9" s="14">
        <f t="shared" si="4"/>
        <v>0</v>
      </c>
      <c r="V9" s="15">
        <f t="shared" si="5"/>
        <v>0</v>
      </c>
      <c r="W9" s="14">
        <f>IF('Indicator Data'!Z11="No data","x",IF('Indicator Data'!Z11&gt;W$136,10,IF('Indicator Data'!Z11&lt;W$135,0,10-(W$136-'Indicator Data'!Z11)/(W$136-W$135)*10)))</f>
        <v>2.1999999999999993</v>
      </c>
      <c r="X9" s="14">
        <f>IF('Indicator Data'!Y11="No data","x",IF('Indicator Data'!Y11&gt;X$136,10,IF('Indicator Data'!Y11&lt;X$135,0,10-(X$136-'Indicator Data'!Y11)/(X$136-X$135)*10)))</f>
        <v>0.98181818181818059</v>
      </c>
      <c r="Y9" s="14">
        <f>IF('Indicator Data'!AD11="No data","x",IF('Indicator Data'!AD11&gt;Y$136,10,IF('Indicator Data'!AD11&lt;Y$135,0,10-(Y$136-'Indicator Data'!AD11)/(Y$136-Y$135)*10)))</f>
        <v>10</v>
      </c>
      <c r="Z9" s="139">
        <f>IF('Indicator Data'!AA11="No data","x",'Indicator Data'!AA11/'Indicator Data'!$BE11*100000)</f>
        <v>0</v>
      </c>
      <c r="AA9" s="137">
        <f t="shared" si="13"/>
        <v>0</v>
      </c>
      <c r="AB9" s="139">
        <f>IF('Indicator Data'!AB11="No data","x",'Indicator Data'!AB11/'Indicator Data'!$BE11*100000)</f>
        <v>0.27676642712532401</v>
      </c>
      <c r="AC9" s="137">
        <f t="shared" si="14"/>
        <v>4.8070446910729236</v>
      </c>
      <c r="AD9" s="54">
        <f t="shared" si="15"/>
        <v>3.597772574578221</v>
      </c>
      <c r="AE9" s="14">
        <f>IF('Indicator Data'!T11="No data","x",IF('Indicator Data'!T11&gt;AE$136,10,IF('Indicator Data'!T11&lt;AE$135,0,10-(AE$136-'Indicator Data'!T11)/(AE$136-AE$135)*10)))</f>
        <v>7.8769230769230774</v>
      </c>
      <c r="AF9" s="14">
        <f>IF('Indicator Data'!U11="No data","x",IF('Indicator Data'!U11&gt;AF$136,10,IF('Indicator Data'!U11&lt;AF$135,0,10-(AF$136-'Indicator Data'!U11)/(AF$136-AF$135)*10)))</f>
        <v>5.0889588764248161</v>
      </c>
      <c r="AG9" s="54">
        <f t="shared" si="6"/>
        <v>6.4829409766739463</v>
      </c>
      <c r="AH9" s="14">
        <f>IF('Indicator Data'!AN11="No data","x",IF('Indicator Data'!AN11&gt;AH$136,10,IF('Indicator Data'!AN11&lt;AH$135,0,10-(AH$136-'Indicator Data'!AN11)/(AH$136-AH$135)*10)))</f>
        <v>4.0986036842086904</v>
      </c>
      <c r="AI9" s="14">
        <f>IF('Indicator Data'!AS11="No data","x",IF('Indicator Data'!AS11&gt;AI$136,10,IF('Indicator Data'!AS11&lt;AI$135,0,10-(AI$136-'Indicator Data'!AS11)/(AI$136-AI$135)*10)))</f>
        <v>6.5000366258201572</v>
      </c>
      <c r="AJ9" s="54">
        <f t="shared" si="16"/>
        <v>5.2993201550144242</v>
      </c>
      <c r="AK9" s="37">
        <f>'Indicator Data'!AI11+'Indicator Data'!AH11*0.5+'Indicator Data'!AG11*0.25</f>
        <v>0</v>
      </c>
      <c r="AL9" s="44">
        <f>AK9/'Indicator Data'!BE11</f>
        <v>0</v>
      </c>
      <c r="AM9" s="54">
        <f t="shared" si="7"/>
        <v>0</v>
      </c>
      <c r="AN9" s="14">
        <f>IF('Indicator Data'!AJ11="No data","x",IF(('Indicator Data'!AJ11)^2&gt;AN$135,10,IF(('Indicator Data'!AJ11)^2&lt;AN$136,0,10-(AN$135-('Indicator Data'!AJ11)^2)/(AN$135-AN$136)*10)))</f>
        <v>4.2105263157894735</v>
      </c>
      <c r="AO9" s="54">
        <f t="shared" si="17"/>
        <v>4.2105263157894735</v>
      </c>
      <c r="AP9" s="38">
        <f t="shared" si="8"/>
        <v>4.2239676570885472</v>
      </c>
      <c r="AQ9" s="57">
        <f t="shared" si="9"/>
        <v>2.3633218957832596</v>
      </c>
    </row>
    <row r="10" spans="1:43" s="11" customFormat="1" x14ac:dyDescent="0.25">
      <c r="A10" s="11" t="s">
        <v>358</v>
      </c>
      <c r="B10" s="32" t="s">
        <v>0</v>
      </c>
      <c r="C10" s="32" t="s">
        <v>484</v>
      </c>
      <c r="D10" s="14">
        <f>IF('Indicator Data'!M12="No data",IF((0.1284*LN('Indicator Data'!BD12)-0.4735)&gt;D$136,0,IF((0.1284*LN('Indicator Data'!BD12)-0.4735)&lt;D$135,10,(D$136-(0.1284*LN('Indicator Data'!BD12)-0.4735))/(D$136-D$135)*10)),IF('Indicator Data'!M12&gt;D$136,0,IF('Indicator Data'!M12&lt;D$135,10,(D$136-'Indicator Data'!M12)/(D$136-D$135)*10)))</f>
        <v>9.1230769230769244</v>
      </c>
      <c r="E10" s="14">
        <f>IF('Indicator Data'!N12="No data","x",IF('Indicator Data'!N12&gt;E$136,10,IF('Indicator Data'!N12&lt;E$135,0,10-(E$136-'Indicator Data'!N12)/(E$136-E$135)*10)))</f>
        <v>10</v>
      </c>
      <c r="F10" s="54">
        <f t="shared" si="0"/>
        <v>9.6248652110011932</v>
      </c>
      <c r="G10" s="14">
        <f>IF('Indicator Data'!AE12="No data","x",IF('Indicator Data'!AE12&gt;G$136,10,IF('Indicator Data'!AE12&lt;G$135,0,10-(G$136-'Indicator Data'!AE12)/(G$136-G$135)*10)))</f>
        <v>8.092890248315344</v>
      </c>
      <c r="H10" s="14">
        <f>IF('Indicator Data'!AF12="No data","x",IF('Indicator Data'!AF12&gt;H$136,10,IF('Indicator Data'!AF12&lt;H$135,0,10-(H$136-'Indicator Data'!AF12)/(H$136-H$135)*10)))</f>
        <v>2.3250000000000002</v>
      </c>
      <c r="I10" s="54">
        <f t="shared" si="1"/>
        <v>5.2089451241576725</v>
      </c>
      <c r="J10" s="37">
        <f>SUM('Indicator Data'!P12,SUM('Indicator Data'!Q12:R12)*1000000)</f>
        <v>2519797362.9999995</v>
      </c>
      <c r="K10" s="37">
        <f>J10/'Indicator Data (national)'!$AY$5</f>
        <v>148.79370054831932</v>
      </c>
      <c r="L10" s="14">
        <f t="shared" si="10"/>
        <v>2.9758740109663862</v>
      </c>
      <c r="M10" s="14">
        <f>IF('Indicator Data'!S12="No data","x",IF('Indicator Data'!S12&gt;M$136,10,IF('Indicator Data'!S12&lt;M$135,0,10-(M$136-'Indicator Data'!S12)/(M$136-M$135)*10)))</f>
        <v>7.2044789487851153</v>
      </c>
      <c r="N10" s="134">
        <f>VLOOKUP(C10,'Indicator Data'!$C$5:$O$136,12,FALSE)/VLOOKUP(B10,'Indicator Data (national)'!$B$5:$AY$13,50,FALSE)*1000000</f>
        <v>4.1222157470761904E-2</v>
      </c>
      <c r="O10" s="14">
        <f t="shared" si="11"/>
        <v>4.1222157470759413E-3</v>
      </c>
      <c r="P10" s="54">
        <f t="shared" si="12"/>
        <v>3.3948250584995261</v>
      </c>
      <c r="Q10" s="47">
        <f t="shared" si="2"/>
        <v>6.9633751511648967</v>
      </c>
      <c r="R10" s="37">
        <f>IF(AND('Indicator Data'!AK12="No data",'Indicator Data'!AL12="No data"),0,SUM('Indicator Data'!AK12:AM12))</f>
        <v>0</v>
      </c>
      <c r="S10" s="14">
        <f t="shared" si="3"/>
        <v>0</v>
      </c>
      <c r="T10" s="43">
        <f>R10/'Indicator Data'!$BE12</f>
        <v>0</v>
      </c>
      <c r="U10" s="14">
        <f t="shared" si="4"/>
        <v>0</v>
      </c>
      <c r="V10" s="15">
        <f t="shared" si="5"/>
        <v>0</v>
      </c>
      <c r="W10" s="14">
        <f>IF('Indicator Data'!Z12="No data","x",IF('Indicator Data'!Z12&gt;W$136,10,IF('Indicator Data'!Z12&lt;W$135,0,10-(W$136-'Indicator Data'!Z12)/(W$136-W$135)*10)))</f>
        <v>2.1999999999999993</v>
      </c>
      <c r="X10" s="14">
        <f>IF('Indicator Data'!Y12="No data","x",IF('Indicator Data'!Y12&gt;X$136,10,IF('Indicator Data'!Y12&lt;X$135,0,10-(X$136-'Indicator Data'!Y12)/(X$136-X$135)*10)))</f>
        <v>0.98181818181818059</v>
      </c>
      <c r="Y10" s="14">
        <f>IF('Indicator Data'!AD12="No data","x",IF('Indicator Data'!AD12&gt;Y$136,10,IF('Indicator Data'!AD12&lt;Y$135,0,10-(Y$136-'Indicator Data'!AD12)/(Y$136-Y$135)*10)))</f>
        <v>10</v>
      </c>
      <c r="Z10" s="139">
        <f>IF('Indicator Data'!AA12="No data","x",'Indicator Data'!AA12/'Indicator Data'!$BE12*100000)</f>
        <v>0</v>
      </c>
      <c r="AA10" s="137">
        <f t="shared" si="13"/>
        <v>0</v>
      </c>
      <c r="AB10" s="139">
        <f>IF('Indicator Data'!AB12="No data","x",'Indicator Data'!AB12/'Indicator Data'!$BE12*100000)</f>
        <v>1.8358612907940735</v>
      </c>
      <c r="AC10" s="137">
        <f t="shared" si="14"/>
        <v>7.5461328827271821</v>
      </c>
      <c r="AD10" s="54">
        <f t="shared" si="15"/>
        <v>4.145590212909072</v>
      </c>
      <c r="AE10" s="14">
        <f>IF('Indicator Data'!T12="No data","x",IF('Indicator Data'!T12&gt;AE$136,10,IF('Indicator Data'!T12&lt;AE$135,0,10-(AE$136-'Indicator Data'!T12)/(AE$136-AE$135)*10)))</f>
        <v>7.8769230769230774</v>
      </c>
      <c r="AF10" s="14">
        <f>IF('Indicator Data'!U12="No data","x",IF('Indicator Data'!U12&gt;AF$136,10,IF('Indicator Data'!U12&lt;AF$135,0,10-(AF$136-'Indicator Data'!U12)/(AF$136-AF$135)*10)))</f>
        <v>7.4889050330747757</v>
      </c>
      <c r="AG10" s="54">
        <f t="shared" si="6"/>
        <v>7.6829140549989265</v>
      </c>
      <c r="AH10" s="14">
        <f>IF('Indicator Data'!AN12="No data","x",IF('Indicator Data'!AN12&gt;AH$136,10,IF('Indicator Data'!AN12&lt;AH$135,0,10-(AH$136-'Indicator Data'!AN12)/(AH$136-AH$135)*10)))</f>
        <v>5.8064420869231395</v>
      </c>
      <c r="AI10" s="14">
        <f>IF('Indicator Data'!AS12="No data","x",IF('Indicator Data'!AS12&gt;AI$136,10,IF('Indicator Data'!AS12&lt;AI$135,0,10-(AI$136-'Indicator Data'!AS12)/(AI$136-AI$135)*10)))</f>
        <v>10</v>
      </c>
      <c r="AJ10" s="54">
        <f t="shared" si="16"/>
        <v>7.9032210434615697</v>
      </c>
      <c r="AK10" s="37">
        <f>'Indicator Data'!AI12+'Indicator Data'!AH12*0.5+'Indicator Data'!AG12*0.25</f>
        <v>547.26139739304574</v>
      </c>
      <c r="AL10" s="44">
        <f>AK10/'Indicator Data'!BE12</f>
        <v>3.8642154439221747E-4</v>
      </c>
      <c r="AM10" s="54">
        <f t="shared" si="7"/>
        <v>3.8642154439221699E-2</v>
      </c>
      <c r="AN10" s="14">
        <f>IF('Indicator Data'!AJ12="No data","x",IF(('Indicator Data'!AJ12)^2&gt;AN$135,10,IF(('Indicator Data'!AJ12)^2&lt;AN$136,0,10-(AN$135-('Indicator Data'!AJ12)^2)/(AN$135-AN$136)*10)))</f>
        <v>4.2105263157894735</v>
      </c>
      <c r="AO10" s="54">
        <f t="shared" si="17"/>
        <v>4.2105263157894735</v>
      </c>
      <c r="AP10" s="38">
        <f t="shared" si="8"/>
        <v>5.442536798012819</v>
      </c>
      <c r="AQ10" s="57">
        <f t="shared" si="9"/>
        <v>3.1748551276876014</v>
      </c>
    </row>
    <row r="11" spans="1:43" s="11" customFormat="1" x14ac:dyDescent="0.25">
      <c r="A11" s="11" t="s">
        <v>359</v>
      </c>
      <c r="B11" s="32" t="s">
        <v>0</v>
      </c>
      <c r="C11" s="32" t="s">
        <v>485</v>
      </c>
      <c r="D11" s="14">
        <f>IF('Indicator Data'!M13="No data",IF((0.1284*LN('Indicator Data'!BD13)-0.4735)&gt;D$136,0,IF((0.1284*LN('Indicator Data'!BD13)-0.4735)&lt;D$135,10,(D$136-(0.1284*LN('Indicator Data'!BD13)-0.4735))/(D$136-D$135)*10)),IF('Indicator Data'!M13&gt;D$136,0,IF('Indicator Data'!M13&lt;D$135,10,(D$136-'Indicator Data'!M13)/(D$136-D$135)*10)))</f>
        <v>7.1230769230769226</v>
      </c>
      <c r="E11" s="14">
        <f>IF('Indicator Data'!N13="No data","x",IF('Indicator Data'!N13&gt;E$136,10,IF('Indicator Data'!N13&lt;E$135,0,10-(E$136-'Indicator Data'!N13)/(E$136-E$135)*10)))</f>
        <v>9.0884355555555558</v>
      </c>
      <c r="F11" s="54">
        <f t="shared" si="0"/>
        <v>8.270952793894164</v>
      </c>
      <c r="G11" s="14">
        <f>IF('Indicator Data'!AE13="No data","x",IF('Indicator Data'!AE13&gt;G$136,10,IF('Indicator Data'!AE13&lt;G$135,0,10-(G$136-'Indicator Data'!AE13)/(G$136-G$135)*10)))</f>
        <v>8.092890248315344</v>
      </c>
      <c r="H11" s="14">
        <f>IF('Indicator Data'!AF13="No data","x",IF('Indicator Data'!AF13&gt;H$136,10,IF('Indicator Data'!AF13&lt;H$135,0,10-(H$136-'Indicator Data'!AF13)/(H$136-H$135)*10)))</f>
        <v>2.3250000000000002</v>
      </c>
      <c r="I11" s="54">
        <f t="shared" si="1"/>
        <v>5.2089451241576725</v>
      </c>
      <c r="J11" s="37">
        <f>SUM('Indicator Data'!P13,SUM('Indicator Data'!Q13:R13)*1000000)</f>
        <v>2519797362.9999995</v>
      </c>
      <c r="K11" s="37">
        <f>J11/'Indicator Data (national)'!$AY$5</f>
        <v>148.79370054831932</v>
      </c>
      <c r="L11" s="14">
        <f t="shared" si="10"/>
        <v>2.9758740109663862</v>
      </c>
      <c r="M11" s="14">
        <f>IF('Indicator Data'!S13="No data","x",IF('Indicator Data'!S13&gt;M$136,10,IF('Indicator Data'!S13&lt;M$135,0,10-(M$136-'Indicator Data'!S13)/(M$136-M$135)*10)))</f>
        <v>7.2044789487851153</v>
      </c>
      <c r="N11" s="134">
        <f>VLOOKUP(C11,'Indicator Data'!$C$5:$O$136,12,FALSE)/VLOOKUP(B11,'Indicator Data (national)'!$B$5:$AY$13,50,FALSE)*1000000</f>
        <v>2.71026845900336E-2</v>
      </c>
      <c r="O11" s="14">
        <f t="shared" si="11"/>
        <v>2.7102684590030179E-3</v>
      </c>
      <c r="P11" s="54">
        <f t="shared" si="12"/>
        <v>3.3943544094035016</v>
      </c>
      <c r="Q11" s="47">
        <f t="shared" si="2"/>
        <v>6.2863012803373755</v>
      </c>
      <c r="R11" s="37">
        <f>IF(AND('Indicator Data'!AK13="No data",'Indicator Data'!AL13="No data"),0,SUM('Indicator Data'!AK13:AM13))</f>
        <v>1078</v>
      </c>
      <c r="S11" s="14">
        <f t="shared" si="3"/>
        <v>0.10872920283573251</v>
      </c>
      <c r="T11" s="43">
        <f>R11/'Indicator Data'!$BE13</f>
        <v>6.2741500941995536E-4</v>
      </c>
      <c r="U11" s="14">
        <f t="shared" si="4"/>
        <v>2.8434134846819314</v>
      </c>
      <c r="V11" s="15">
        <f t="shared" si="5"/>
        <v>1.476071343758832</v>
      </c>
      <c r="W11" s="14">
        <f>IF('Indicator Data'!Z13="No data","x",IF('Indicator Data'!Z13&gt;W$136,10,IF('Indicator Data'!Z13&lt;W$135,0,10-(W$136-'Indicator Data'!Z13)/(W$136-W$135)*10)))</f>
        <v>2.1999999999999993</v>
      </c>
      <c r="X11" s="14">
        <f>IF('Indicator Data'!Y13="No data","x",IF('Indicator Data'!Y13&gt;X$136,10,IF('Indicator Data'!Y13&lt;X$135,0,10-(X$136-'Indicator Data'!Y13)/(X$136-X$135)*10)))</f>
        <v>0.98181818181818059</v>
      </c>
      <c r="Y11" s="14">
        <f>IF('Indicator Data'!AD13="No data","x",IF('Indicator Data'!AD13&gt;Y$136,10,IF('Indicator Data'!AD13&lt;Y$135,0,10-(Y$136-'Indicator Data'!AD13)/(Y$136-Y$135)*10)))</f>
        <v>10</v>
      </c>
      <c r="Z11" s="139">
        <f>IF('Indicator Data'!AA13="No data","x",'Indicator Data'!AA13/'Indicator Data'!$BE13*100000)</f>
        <v>0</v>
      </c>
      <c r="AA11" s="137">
        <f t="shared" si="13"/>
        <v>0</v>
      </c>
      <c r="AB11" s="139">
        <f>IF('Indicator Data'!AB13="No data","x",'Indicator Data'!AB13/'Indicator Data'!$BE13*100000)</f>
        <v>0.2328070535881096</v>
      </c>
      <c r="AC11" s="137">
        <f t="shared" si="14"/>
        <v>4.5566537814380057</v>
      </c>
      <c r="AD11" s="54">
        <f t="shared" si="15"/>
        <v>3.5476943926512368</v>
      </c>
      <c r="AE11" s="14">
        <f>IF('Indicator Data'!T13="No data","x",IF('Indicator Data'!T13&gt;AE$136,10,IF('Indicator Data'!T13&lt;AE$135,0,10-(AE$136-'Indicator Data'!T13)/(AE$136-AE$135)*10)))</f>
        <v>7.8769230769230774</v>
      </c>
      <c r="AF11" s="14">
        <f>IF('Indicator Data'!U13="No data","x",IF('Indicator Data'!U13&gt;AF$136,10,IF('Indicator Data'!U13&lt;AF$135,0,10-(AF$136-'Indicator Data'!U13)/(AF$136-AF$135)*10)))</f>
        <v>4.4444444444444446</v>
      </c>
      <c r="AG11" s="54">
        <f t="shared" si="6"/>
        <v>6.160683760683761</v>
      </c>
      <c r="AH11" s="14">
        <f>IF('Indicator Data'!AN13="No data","x",IF('Indicator Data'!AN13&gt;AH$136,10,IF('Indicator Data'!AN13&lt;AH$135,0,10-(AH$136-'Indicator Data'!AN13)/(AH$136-AH$135)*10)))</f>
        <v>3.7304064973809359</v>
      </c>
      <c r="AI11" s="14">
        <f>IF('Indicator Data'!AS13="No data","x",IF('Indicator Data'!AS13&gt;AI$136,10,IF('Indicator Data'!AS13&lt;AI$135,0,10-(AI$136-'Indicator Data'!AS13)/(AI$136-AI$135)*10)))</f>
        <v>3.9000119515513045</v>
      </c>
      <c r="AJ11" s="54">
        <f t="shared" si="16"/>
        <v>3.8152092244661202</v>
      </c>
      <c r="AK11" s="37">
        <f>'Indicator Data'!AI13+'Indicator Data'!AH13*0.5+'Indicator Data'!AG13*0.25</f>
        <v>6361.9344271344762</v>
      </c>
      <c r="AL11" s="44">
        <f>AK11/'Indicator Data'!BE13</f>
        <v>3.7027580227548384E-3</v>
      </c>
      <c r="AM11" s="54">
        <f t="shared" si="7"/>
        <v>0.37027580227548285</v>
      </c>
      <c r="AN11" s="14">
        <f>IF('Indicator Data'!AJ13="No data","x",IF(('Indicator Data'!AJ13)^2&gt;AN$135,10,IF(('Indicator Data'!AJ13)^2&lt;AN$136,0,10-(AN$135-('Indicator Data'!AJ13)^2)/(AN$135-AN$136)*10)))</f>
        <v>1.5789473684210531</v>
      </c>
      <c r="AO11" s="54">
        <f t="shared" si="17"/>
        <v>1.5789473684210531</v>
      </c>
      <c r="AP11" s="38">
        <f t="shared" si="8"/>
        <v>3.3605373908459919</v>
      </c>
      <c r="AQ11" s="57">
        <f t="shared" si="9"/>
        <v>2.4695206316594316</v>
      </c>
    </row>
    <row r="12" spans="1:43" s="11" customFormat="1" x14ac:dyDescent="0.25">
      <c r="A12" s="11" t="s">
        <v>366</v>
      </c>
      <c r="B12" s="32" t="s">
        <v>0</v>
      </c>
      <c r="C12" s="32" t="s">
        <v>611</v>
      </c>
      <c r="D12" s="14">
        <f>IF('Indicator Data'!M14="No data",IF((0.1284*LN('Indicator Data'!BD14)-0.4735)&gt;D$136,0,IF((0.1284*LN('Indicator Data'!BD14)-0.4735)&lt;D$135,10,(D$136-(0.1284*LN('Indicator Data'!BD14)-0.4735))/(D$136-D$135)*10)),IF('Indicator Data'!M14&gt;D$136,0,IF('Indicator Data'!M14&lt;D$135,10,(D$136-'Indicator Data'!M14)/(D$136-D$135)*10)))</f>
        <v>8.815384615384616</v>
      </c>
      <c r="E12" s="14">
        <f>IF('Indicator Data'!N14="No data","x",IF('Indicator Data'!N14&gt;E$136,10,IF('Indicator Data'!N14&lt;E$135,0,10-(E$136-'Indicator Data'!N14)/(E$136-E$135)*10)))</f>
        <v>10</v>
      </c>
      <c r="F12" s="54">
        <f t="shared" si="0"/>
        <v>9.51398643924799</v>
      </c>
      <c r="G12" s="14">
        <f>IF('Indicator Data'!AE14="No data","x",IF('Indicator Data'!AE14&gt;G$136,10,IF('Indicator Data'!AE14&lt;G$135,0,10-(G$136-'Indicator Data'!AE14)/(G$136-G$135)*10)))</f>
        <v>8.092890248315344</v>
      </c>
      <c r="H12" s="14">
        <f>IF('Indicator Data'!AF14="No data","x",IF('Indicator Data'!AF14&gt;H$136,10,IF('Indicator Data'!AF14&lt;H$135,0,10-(H$136-'Indicator Data'!AF14)/(H$136-H$135)*10)))</f>
        <v>2.3250000000000002</v>
      </c>
      <c r="I12" s="54">
        <f t="shared" si="1"/>
        <v>5.2089451241576725</v>
      </c>
      <c r="J12" s="37">
        <f>SUM('Indicator Data'!P14,SUM('Indicator Data'!Q14:R14)*1000000)</f>
        <v>2519797362.9999995</v>
      </c>
      <c r="K12" s="37">
        <f>J12/'Indicator Data (national)'!$AY$5</f>
        <v>148.79370054831932</v>
      </c>
      <c r="L12" s="14">
        <f t="shared" si="10"/>
        <v>2.9758740109663862</v>
      </c>
      <c r="M12" s="14">
        <f>IF('Indicator Data'!S14="No data","x",IF('Indicator Data'!S14&gt;M$136,10,IF('Indicator Data'!S14&lt;M$135,0,10-(M$136-'Indicator Data'!S14)/(M$136-M$135)*10)))</f>
        <v>7.2044789487851153</v>
      </c>
      <c r="N12" s="134">
        <f>VLOOKUP(C12,'Indicator Data'!$C$5:$O$136,12,FALSE)/VLOOKUP(B12,'Indicator Data (national)'!$B$5:$AY$13,50,FALSE)*1000000</f>
        <v>3.4293328681778437E-2</v>
      </c>
      <c r="O12" s="14">
        <f t="shared" si="11"/>
        <v>3.429332868179813E-3</v>
      </c>
      <c r="P12" s="54">
        <f t="shared" si="12"/>
        <v>3.3945940975398941</v>
      </c>
      <c r="Q12" s="47">
        <f t="shared" si="2"/>
        <v>6.9078780250483867</v>
      </c>
      <c r="R12" s="37">
        <f>IF(AND('Indicator Data'!AK14="No data",'Indicator Data'!AL14="No data"),0,SUM('Indicator Data'!AK14:AM14))</f>
        <v>0</v>
      </c>
      <c r="S12" s="14">
        <f t="shared" si="3"/>
        <v>0</v>
      </c>
      <c r="T12" s="43">
        <f>R12/'Indicator Data'!$BE14</f>
        <v>0</v>
      </c>
      <c r="U12" s="14">
        <f t="shared" si="4"/>
        <v>0</v>
      </c>
      <c r="V12" s="15">
        <f t="shared" si="5"/>
        <v>0</v>
      </c>
      <c r="W12" s="14">
        <f>IF('Indicator Data'!Z14="No data","x",IF('Indicator Data'!Z14&gt;W$136,10,IF('Indicator Data'!Z14&lt;W$135,0,10-(W$136-'Indicator Data'!Z14)/(W$136-W$135)*10)))</f>
        <v>2.1999999999999993</v>
      </c>
      <c r="X12" s="14">
        <f>IF('Indicator Data'!Y14="No data","x",IF('Indicator Data'!Y14&gt;X$136,10,IF('Indicator Data'!Y14&lt;X$135,0,10-(X$136-'Indicator Data'!Y14)/(X$136-X$135)*10)))</f>
        <v>0.98181818181818059</v>
      </c>
      <c r="Y12" s="14">
        <f>IF('Indicator Data'!AD14="No data","x",IF('Indicator Data'!AD14&gt;Y$136,10,IF('Indicator Data'!AD14&lt;Y$135,0,10-(Y$136-'Indicator Data'!AD14)/(Y$136-Y$135)*10)))</f>
        <v>10</v>
      </c>
      <c r="Z12" s="139">
        <f>IF('Indicator Data'!AA14="No data","x",'Indicator Data'!AA14/'Indicator Data'!$BE14*100000)</f>
        <v>0</v>
      </c>
      <c r="AA12" s="137">
        <f t="shared" si="13"/>
        <v>0</v>
      </c>
      <c r="AB12" s="139">
        <f>IF('Indicator Data'!AB14="No data","x",'Indicator Data'!AB14/'Indicator Data'!$BE14*100000)</f>
        <v>0.44646278695465502</v>
      </c>
      <c r="AC12" s="137">
        <f t="shared" si="14"/>
        <v>5.4992842197536778</v>
      </c>
      <c r="AD12" s="54">
        <f t="shared" si="15"/>
        <v>3.7362204803143713</v>
      </c>
      <c r="AE12" s="14">
        <f>IF('Indicator Data'!T14="No data","x",IF('Indicator Data'!T14&gt;AE$136,10,IF('Indicator Data'!T14&lt;AE$135,0,10-(AE$136-'Indicator Data'!T14)/(AE$136-AE$135)*10)))</f>
        <v>7.8769230769230774</v>
      </c>
      <c r="AF12" s="14">
        <f>IF('Indicator Data'!U14="No data","x",IF('Indicator Data'!U14&gt;AF$136,10,IF('Indicator Data'!U14&lt;AF$135,0,10-(AF$136-'Indicator Data'!U14)/(AF$136-AF$135)*10)))</f>
        <v>5.933293517710295</v>
      </c>
      <c r="AG12" s="54">
        <f t="shared" si="6"/>
        <v>6.9051082973166862</v>
      </c>
      <c r="AH12" s="14">
        <f>IF('Indicator Data'!AN14="No data","x",IF('Indicator Data'!AN14&gt;AH$136,10,IF('Indicator Data'!AN14&lt;AH$135,0,10-(AH$136-'Indicator Data'!AN14)/(AH$136-AH$135)*10)))</f>
        <v>5.6200870231369846</v>
      </c>
      <c r="AI12" s="14">
        <f>IF('Indicator Data'!AS14="No data","x",IF('Indicator Data'!AS14&gt;AI$136,10,IF('Indicator Data'!AS14&lt;AI$135,0,10-(AI$136-'Indicator Data'!AS14)/(AI$136-AI$135)*10)))</f>
        <v>6.533339371365388</v>
      </c>
      <c r="AJ12" s="54">
        <f t="shared" si="16"/>
        <v>6.0767131972511859</v>
      </c>
      <c r="AK12" s="37">
        <f>'Indicator Data'!AI14+'Indicator Data'!AH14*0.5+'Indicator Data'!AG14*0.25</f>
        <v>519.31075424406788</v>
      </c>
      <c r="AL12" s="44">
        <f>AK12/'Indicator Data'!BE14</f>
        <v>3.8642154439221747E-4</v>
      </c>
      <c r="AM12" s="54">
        <f t="shared" si="7"/>
        <v>3.8642154439221699E-2</v>
      </c>
      <c r="AN12" s="14">
        <f>IF('Indicator Data'!AJ14="No data","x",IF(('Indicator Data'!AJ14)^2&gt;AN$135,10,IF(('Indicator Data'!AJ14)^2&lt;AN$136,0,10-(AN$135-('Indicator Data'!AJ14)^2)/(AN$135-AN$136)*10)))</f>
        <v>4.2105263157894735</v>
      </c>
      <c r="AO12" s="54">
        <f t="shared" si="17"/>
        <v>4.2105263157894735</v>
      </c>
      <c r="AP12" s="38">
        <f t="shared" si="8"/>
        <v>4.5746811799895788</v>
      </c>
      <c r="AQ12" s="57">
        <f t="shared" si="9"/>
        <v>2.5889635393611536</v>
      </c>
    </row>
    <row r="13" spans="1:43" s="11" customFormat="1" x14ac:dyDescent="0.25">
      <c r="A13" s="11" t="s">
        <v>360</v>
      </c>
      <c r="B13" s="32" t="s">
        <v>0</v>
      </c>
      <c r="C13" s="32" t="s">
        <v>486</v>
      </c>
      <c r="D13" s="14">
        <f>IF('Indicator Data'!M15="No data",IF((0.1284*LN('Indicator Data'!BD15)-0.4735)&gt;D$136,0,IF((0.1284*LN('Indicator Data'!BD15)-0.4735)&lt;D$135,10,(D$136-(0.1284*LN('Indicator Data'!BD15)-0.4735))/(D$136-D$135)*10)),IF('Indicator Data'!M15&gt;D$136,0,IF('Indicator Data'!M15&lt;D$135,10,(D$136-'Indicator Data'!M15)/(D$136-D$135)*10)))</f>
        <v>9.661538461538461</v>
      </c>
      <c r="E13" s="14">
        <f>IF('Indicator Data'!N15="No data","x",IF('Indicator Data'!N15&gt;E$136,10,IF('Indicator Data'!N15&lt;E$135,0,10-(E$136-'Indicator Data'!N15)/(E$136-E$135)*10)))</f>
        <v>10</v>
      </c>
      <c r="F13" s="54">
        <f t="shared" si="0"/>
        <v>9.8420026534515834</v>
      </c>
      <c r="G13" s="14">
        <f>IF('Indicator Data'!AE15="No data","x",IF('Indicator Data'!AE15&gt;G$136,10,IF('Indicator Data'!AE15&lt;G$135,0,10-(G$136-'Indicator Data'!AE15)/(G$136-G$135)*10)))</f>
        <v>8.092890248315344</v>
      </c>
      <c r="H13" s="14">
        <f>IF('Indicator Data'!AF15="No data","x",IF('Indicator Data'!AF15&gt;H$136,10,IF('Indicator Data'!AF15&lt;H$135,0,10-(H$136-'Indicator Data'!AF15)/(H$136-H$135)*10)))</f>
        <v>2.3250000000000002</v>
      </c>
      <c r="I13" s="54">
        <f t="shared" ref="I13:I36" si="18">IF(AND(G13="x",H13="x"),"x",AVERAGE(G13,H13))</f>
        <v>5.2089451241576725</v>
      </c>
      <c r="J13" s="37">
        <f>SUM('Indicator Data'!P15,SUM('Indicator Data'!Q15:R15)*1000000)</f>
        <v>2519797362.9999995</v>
      </c>
      <c r="K13" s="37">
        <f>J13/'Indicator Data (national)'!$AY$5</f>
        <v>148.79370054831932</v>
      </c>
      <c r="L13" s="14">
        <f t="shared" si="10"/>
        <v>2.9758740109663862</v>
      </c>
      <c r="M13" s="14">
        <f>IF('Indicator Data'!S15="No data","x",IF('Indicator Data'!S15&gt;M$136,10,IF('Indicator Data'!S15&lt;M$135,0,10-(M$136-'Indicator Data'!S15)/(M$136-M$135)*10)))</f>
        <v>7.2044789487851153</v>
      </c>
      <c r="N13" s="134">
        <f>VLOOKUP(C13,'Indicator Data'!$C$5:$O$136,12,FALSE)/VLOOKUP(B13,'Indicator Data (national)'!$B$5:$AY$13,50,FALSE)*1000000</f>
        <v>3.0937630998440553E-2</v>
      </c>
      <c r="O13" s="14">
        <f t="shared" si="11"/>
        <v>3.0937630998444376E-3</v>
      </c>
      <c r="P13" s="54">
        <f t="shared" si="12"/>
        <v>3.3944822409504489</v>
      </c>
      <c r="Q13" s="47">
        <f t="shared" ref="Q13:Q35" si="19">AVERAGE(F13,F13,I13,P13)</f>
        <v>7.0718581680028221</v>
      </c>
      <c r="R13" s="37">
        <f>IF(AND('Indicator Data'!AK15="No data",'Indicator Data'!AL15="No data"),0,SUM('Indicator Data'!AK15:AM15))</f>
        <v>0</v>
      </c>
      <c r="S13" s="14">
        <f t="shared" ref="S13:S35" si="20">IF(R13=0,0,IF(LOG(R13)&gt;$S$136,10,IF(LOG(R13)&lt;S$135,0,10-(S$136-LOG(R13))/(S$136-S$135)*10)))</f>
        <v>0</v>
      </c>
      <c r="T13" s="43">
        <f>R13/'Indicator Data'!$BE15</f>
        <v>0</v>
      </c>
      <c r="U13" s="14">
        <f t="shared" ref="U13:U35" si="21">IF(T13="x","x",IF(T13&gt;$U$136,10,IF(T13&lt;$U$135,0,((T13*100)/0.0052)^(1/4.0545)/6.5*10)))</f>
        <v>0</v>
      </c>
      <c r="V13" s="15">
        <f t="shared" ref="V13:V36" si="22">AVERAGE(S13,U13)</f>
        <v>0</v>
      </c>
      <c r="W13" s="14">
        <f>IF('Indicator Data'!Z15="No data","x",IF('Indicator Data'!Z15&gt;W$136,10,IF('Indicator Data'!Z15&lt;W$135,0,10-(W$136-'Indicator Data'!Z15)/(W$136-W$135)*10)))</f>
        <v>2.1999999999999993</v>
      </c>
      <c r="X13" s="14">
        <f>IF('Indicator Data'!Y15="No data","x",IF('Indicator Data'!Y15&gt;X$136,10,IF('Indicator Data'!Y15&lt;X$135,0,10-(X$136-'Indicator Data'!Y15)/(X$136-X$135)*10)))</f>
        <v>0.98181818181818059</v>
      </c>
      <c r="Y13" s="14">
        <f>IF('Indicator Data'!AD15="No data","x",IF('Indicator Data'!AD15&gt;Y$136,10,IF('Indicator Data'!AD15&lt;Y$135,0,10-(Y$136-'Indicator Data'!AD15)/(Y$136-Y$135)*10)))</f>
        <v>10</v>
      </c>
      <c r="Z13" s="139">
        <f>IF('Indicator Data'!AA15="No data","x",'Indicator Data'!AA15/'Indicator Data'!$BE15*100000)</f>
        <v>0</v>
      </c>
      <c r="AA13" s="137">
        <f t="shared" si="13"/>
        <v>0</v>
      </c>
      <c r="AB13" s="139">
        <f>IF('Indicator Data'!AB15="No data","x",'Indicator Data'!AB15/'Indicator Data'!$BE15*100000)</f>
        <v>0.50907036115996773</v>
      </c>
      <c r="AC13" s="137">
        <f t="shared" si="14"/>
        <v>5.6892593749906828</v>
      </c>
      <c r="AD13" s="54">
        <f t="shared" si="15"/>
        <v>3.7742155113617728</v>
      </c>
      <c r="AE13" s="14">
        <f>IF('Indicator Data'!T15="No data","x",IF('Indicator Data'!T15&gt;AE$136,10,IF('Indicator Data'!T15&lt;AE$135,0,10-(AE$136-'Indicator Data'!T15)/(AE$136-AE$135)*10)))</f>
        <v>7.8769230769230774</v>
      </c>
      <c r="AF13" s="14">
        <f>IF('Indicator Data'!U15="No data","x",IF('Indicator Data'!U15&gt;AF$136,10,IF('Indicator Data'!U15&lt;AF$135,0,10-(AF$136-'Indicator Data'!U15)/(AF$136-AF$135)*10)))</f>
        <v>5.8889359714028053</v>
      </c>
      <c r="AG13" s="54">
        <f t="shared" ref="AG13:AG36" si="23">IF(AND(AE13="x",AF13="x"),"x",AVERAGE(AF13,AE13))</f>
        <v>6.8829295241629413</v>
      </c>
      <c r="AH13" s="14">
        <f>IF('Indicator Data'!AN15="No data","x",IF('Indicator Data'!AN15&gt;AH$136,10,IF('Indicator Data'!AN15&lt;AH$135,0,10-(AH$136-'Indicator Data'!AN15)/(AH$136-AH$135)*10)))</f>
        <v>4.9281327363538949</v>
      </c>
      <c r="AI13" s="14">
        <f>IF('Indicator Data'!AS15="No data","x",IF('Indicator Data'!AS15&gt;AI$136,10,IF('Indicator Data'!AS15&lt;AI$135,0,10-(AI$136-'Indicator Data'!AS15)/(AI$136-AI$135)*10)))</f>
        <v>4.1666465852808265</v>
      </c>
      <c r="AJ13" s="54">
        <f t="shared" si="16"/>
        <v>4.5473896608173607</v>
      </c>
      <c r="AK13" s="37">
        <f>'Indicator Data'!AI15+'Indicator Data'!AH15*0.5+'Indicator Data'!AG15*0.25</f>
        <v>303.62918282000726</v>
      </c>
      <c r="AL13" s="44">
        <f>AK13/'Indicator Data'!BE15</f>
        <v>3.8642154439221741E-4</v>
      </c>
      <c r="AM13" s="54">
        <f t="shared" ref="AM13:AM35" si="24">IF(AL13="x","x",IF(AL13&gt;AM$136,10,IF(AL13&lt;AM$135,0,10-(AM$136-AL13)/(AM$136-AM$135)*10)))</f>
        <v>3.8642154439221699E-2</v>
      </c>
      <c r="AN13" s="14">
        <f>IF('Indicator Data'!AJ15="No data","x",IF(('Indicator Data'!AJ15)^2&gt;AN$135,10,IF(('Indicator Data'!AJ15)^2&lt;AN$136,0,10-(AN$135-('Indicator Data'!AJ15)^2)/(AN$135-AN$136)*10)))</f>
        <v>4.2105263157894735</v>
      </c>
      <c r="AO13" s="54">
        <f t="shared" si="17"/>
        <v>4.2105263157894735</v>
      </c>
      <c r="AP13" s="38">
        <f t="shared" si="8"/>
        <v>4.2184123878204813</v>
      </c>
      <c r="AQ13" s="57">
        <f t="shared" si="9"/>
        <v>2.3597945604488126</v>
      </c>
    </row>
    <row r="14" spans="1:43" s="11" customFormat="1" x14ac:dyDescent="0.25">
      <c r="A14" s="11" t="s">
        <v>361</v>
      </c>
      <c r="B14" s="32" t="s">
        <v>0</v>
      </c>
      <c r="C14" s="32" t="s">
        <v>487</v>
      </c>
      <c r="D14" s="14">
        <f>IF('Indicator Data'!M16="No data",IF((0.1284*LN('Indicator Data'!BD16)-0.4735)&gt;D$136,0,IF((0.1284*LN('Indicator Data'!BD16)-0.4735)&lt;D$135,10,(D$136-(0.1284*LN('Indicator Data'!BD16)-0.4735))/(D$136-D$135)*10)),IF('Indicator Data'!M16&gt;D$136,0,IF('Indicator Data'!M16&lt;D$135,10,(D$136-'Indicator Data'!M16)/(D$136-D$135)*10)))</f>
        <v>9.2461538461538471</v>
      </c>
      <c r="E14" s="14">
        <f>IF('Indicator Data'!N16="No data","x",IF('Indicator Data'!N16&gt;E$136,10,IF('Indicator Data'!N16&lt;E$135,0,10-(E$136-'Indicator Data'!N16)/(E$136-E$135)*10)))</f>
        <v>10</v>
      </c>
      <c r="F14" s="54">
        <f t="shared" si="0"/>
        <v>9.6716060785247695</v>
      </c>
      <c r="G14" s="14">
        <f>IF('Indicator Data'!AE16="No data","x",IF('Indicator Data'!AE16&gt;G$136,10,IF('Indicator Data'!AE16&lt;G$135,0,10-(G$136-'Indicator Data'!AE16)/(G$136-G$135)*10)))</f>
        <v>8.092890248315344</v>
      </c>
      <c r="H14" s="14">
        <f>IF('Indicator Data'!AF16="No data","x",IF('Indicator Data'!AF16&gt;H$136,10,IF('Indicator Data'!AF16&lt;H$135,0,10-(H$136-'Indicator Data'!AF16)/(H$136-H$135)*10)))</f>
        <v>2.3250000000000002</v>
      </c>
      <c r="I14" s="54">
        <f t="shared" si="18"/>
        <v>5.2089451241576725</v>
      </c>
      <c r="J14" s="37">
        <f>SUM('Indicator Data'!P16,SUM('Indicator Data'!Q16:R16)*1000000)</f>
        <v>2519797362.9999995</v>
      </c>
      <c r="K14" s="37">
        <f>J14/'Indicator Data (national)'!$AY$5</f>
        <v>148.79370054831932</v>
      </c>
      <c r="L14" s="14">
        <f t="shared" si="10"/>
        <v>2.9758740109663862</v>
      </c>
      <c r="M14" s="14">
        <f>IF('Indicator Data'!S16="No data","x",IF('Indicator Data'!S16&gt;M$136,10,IF('Indicator Data'!S16&lt;M$135,0,10-(M$136-'Indicator Data'!S16)/(M$136-M$135)*10)))</f>
        <v>7.2044789487851153</v>
      </c>
      <c r="N14" s="134">
        <f>VLOOKUP(C14,'Indicator Data'!$C$5:$O$136,12,FALSE)/VLOOKUP(B14,'Indicator Data (national)'!$B$5:$AY$13,50,FALSE)*1000000</f>
        <v>4.0728825352281173E-2</v>
      </c>
      <c r="O14" s="14">
        <f t="shared" si="11"/>
        <v>4.0728825352278619E-3</v>
      </c>
      <c r="P14" s="54">
        <f t="shared" si="12"/>
        <v>3.3948086140955769</v>
      </c>
      <c r="Q14" s="47">
        <f t="shared" si="19"/>
        <v>6.9867414738256972</v>
      </c>
      <c r="R14" s="37">
        <f>IF(AND('Indicator Data'!AK16="No data",'Indicator Data'!AL16="No data"),0,SUM('Indicator Data'!AK16:AM16))</f>
        <v>31981</v>
      </c>
      <c r="S14" s="14">
        <f t="shared" si="20"/>
        <v>5.0163067979602527</v>
      </c>
      <c r="T14" s="43">
        <f>R14/'Indicator Data'!$BE16</f>
        <v>2.8509561725995843E-2</v>
      </c>
      <c r="U14" s="14">
        <f t="shared" si="21"/>
        <v>7.2883492550341265</v>
      </c>
      <c r="V14" s="15">
        <f t="shared" si="22"/>
        <v>6.1523280264971891</v>
      </c>
      <c r="W14" s="14">
        <f>IF('Indicator Data'!Z16="No data","x",IF('Indicator Data'!Z16&gt;W$136,10,IF('Indicator Data'!Z16&lt;W$135,0,10-(W$136-'Indicator Data'!Z16)/(W$136-W$135)*10)))</f>
        <v>2.1999999999999993</v>
      </c>
      <c r="X14" s="14">
        <f>IF('Indicator Data'!Y16="No data","x",IF('Indicator Data'!Y16&gt;X$136,10,IF('Indicator Data'!Y16&lt;X$135,0,10-(X$136-'Indicator Data'!Y16)/(X$136-X$135)*10)))</f>
        <v>0.98181818181818059</v>
      </c>
      <c r="Y14" s="14">
        <f>IF('Indicator Data'!AD16="No data","x",IF('Indicator Data'!AD16&gt;Y$136,10,IF('Indicator Data'!AD16&lt;Y$135,0,10-(Y$136-'Indicator Data'!AD16)/(Y$136-Y$135)*10)))</f>
        <v>10</v>
      </c>
      <c r="Z14" s="139">
        <f>IF('Indicator Data'!AA16="No data","x",'Indicator Data'!AA16/'Indicator Data'!$BE16*100000)</f>
        <v>0</v>
      </c>
      <c r="AA14" s="137">
        <f t="shared" si="13"/>
        <v>0</v>
      </c>
      <c r="AB14" s="139">
        <f>IF('Indicator Data'!AB16="No data","x",'Indicator Data'!AB16/'Indicator Data'!$BE16*100000)</f>
        <v>0.80230779379619954</v>
      </c>
      <c r="AC14" s="137">
        <f t="shared" si="14"/>
        <v>6.3478033701869787</v>
      </c>
      <c r="AD14" s="54">
        <f t="shared" si="15"/>
        <v>3.9059243104010322</v>
      </c>
      <c r="AE14" s="14">
        <f>IF('Indicator Data'!T16="No data","x",IF('Indicator Data'!T16&gt;AE$136,10,IF('Indicator Data'!T16&lt;AE$135,0,10-(AE$136-'Indicator Data'!T16)/(AE$136-AE$135)*10)))</f>
        <v>7.8769230769230774</v>
      </c>
      <c r="AF14" s="14">
        <f>IF('Indicator Data'!U16="No data","x",IF('Indicator Data'!U16&gt;AF$136,10,IF('Indicator Data'!U16&lt;AF$135,0,10-(AF$136-'Indicator Data'!U16)/(AF$136-AF$135)*10)))</f>
        <v>5.0889487870619945</v>
      </c>
      <c r="AG14" s="54">
        <f t="shared" si="23"/>
        <v>6.4829359319925359</v>
      </c>
      <c r="AH14" s="14">
        <f>IF('Indicator Data'!AN16="No data","x",IF('Indicator Data'!AN16&gt;AH$136,10,IF('Indicator Data'!AN16&lt;AH$135,0,10-(AH$136-'Indicator Data'!AN16)/(AH$136-AH$135)*10)))</f>
        <v>4.6530863085130223</v>
      </c>
      <c r="AI14" s="14">
        <f>IF('Indicator Data'!AS16="No data","x",IF('Indicator Data'!AS16&gt;AI$136,10,IF('Indicator Data'!AS16&lt;AI$135,0,10-(AI$136-'Indicator Data'!AS16)/(AI$136-AI$135)*10)))</f>
        <v>7.6666181488848997</v>
      </c>
      <c r="AJ14" s="54">
        <f t="shared" si="16"/>
        <v>6.159852228698961</v>
      </c>
      <c r="AK14" s="37">
        <f>'Indicator Data'!AI16+'Indicator Data'!AH16*0.5+'Indicator Data'!AG16*0.25</f>
        <v>433.47377732359138</v>
      </c>
      <c r="AL14" s="44">
        <f>AK14/'Indicator Data'!BE16</f>
        <v>3.8642154439221741E-4</v>
      </c>
      <c r="AM14" s="54">
        <f t="shared" si="24"/>
        <v>3.8642154439221699E-2</v>
      </c>
      <c r="AN14" s="14">
        <f>IF('Indicator Data'!AJ16="No data","x",IF(('Indicator Data'!AJ16)^2&gt;AN$135,10,IF(('Indicator Data'!AJ16)^2&lt;AN$136,0,10-(AN$135-('Indicator Data'!AJ16)^2)/(AN$135-AN$136)*10)))</f>
        <v>7.8947368421052637</v>
      </c>
      <c r="AO14" s="54">
        <f t="shared" si="17"/>
        <v>7.8947368421052637</v>
      </c>
      <c r="AP14" s="38">
        <f t="shared" si="8"/>
        <v>5.4372807916226265</v>
      </c>
      <c r="AQ14" s="57">
        <f t="shared" si="9"/>
        <v>5.8068398309776086</v>
      </c>
    </row>
    <row r="15" spans="1:43" s="11" customFormat="1" x14ac:dyDescent="0.25">
      <c r="A15" s="11" t="s">
        <v>362</v>
      </c>
      <c r="B15" s="32" t="s">
        <v>0</v>
      </c>
      <c r="C15" s="32" t="s">
        <v>488</v>
      </c>
      <c r="D15" s="14">
        <f>IF('Indicator Data'!M17="No data",IF((0.1284*LN('Indicator Data'!BD17)-0.4735)&gt;D$136,0,IF((0.1284*LN('Indicator Data'!BD17)-0.4735)&lt;D$135,10,(D$136-(0.1284*LN('Indicator Data'!BD17)-0.4735))/(D$136-D$135)*10)),IF('Indicator Data'!M17&gt;D$136,0,IF('Indicator Data'!M17&lt;D$135,10,(D$136-'Indicator Data'!M17)/(D$136-D$135)*10)))</f>
        <v>9.292307692307693</v>
      </c>
      <c r="E15" s="14">
        <f>IF('Indicator Data'!N17="No data","x",IF('Indicator Data'!N17&gt;E$136,10,IF('Indicator Data'!N17&lt;E$135,0,10-(E$136-'Indicator Data'!N17)/(E$136-E$135)*10)))</f>
        <v>10</v>
      </c>
      <c r="F15" s="54">
        <f t="shared" si="0"/>
        <v>9.6895300590569704</v>
      </c>
      <c r="G15" s="14">
        <f>IF('Indicator Data'!AE17="No data","x",IF('Indicator Data'!AE17&gt;G$136,10,IF('Indicator Data'!AE17&lt;G$135,0,10-(G$136-'Indicator Data'!AE17)/(G$136-G$135)*10)))</f>
        <v>8.092890248315344</v>
      </c>
      <c r="H15" s="14">
        <f>IF('Indicator Data'!AF17="No data","x",IF('Indicator Data'!AF17&gt;H$136,10,IF('Indicator Data'!AF17&lt;H$135,0,10-(H$136-'Indicator Data'!AF17)/(H$136-H$135)*10)))</f>
        <v>2.3250000000000002</v>
      </c>
      <c r="I15" s="54">
        <f t="shared" si="18"/>
        <v>5.2089451241576725</v>
      </c>
      <c r="J15" s="37">
        <f>SUM('Indicator Data'!P17,SUM('Indicator Data'!Q17:R17)*1000000)</f>
        <v>2519797362.9999995</v>
      </c>
      <c r="K15" s="37">
        <f>J15/'Indicator Data (national)'!$AY$5</f>
        <v>148.79370054831932</v>
      </c>
      <c r="L15" s="14">
        <f t="shared" si="10"/>
        <v>2.9758740109663862</v>
      </c>
      <c r="M15" s="14">
        <f>IF('Indicator Data'!S17="No data","x",IF('Indicator Data'!S17&gt;M$136,10,IF('Indicator Data'!S17&lt;M$135,0,10-(M$136-'Indicator Data'!S17)/(M$136-M$135)*10)))</f>
        <v>7.2044789487851153</v>
      </c>
      <c r="N15" s="134">
        <f>VLOOKUP(C15,'Indicator Data'!$C$5:$O$136,12,FALSE)/VLOOKUP(B15,'Indicator Data (national)'!$B$5:$AY$13,50,FALSE)*1000000</f>
        <v>3.8650346779204696E-2</v>
      </c>
      <c r="O15" s="14">
        <f t="shared" si="11"/>
        <v>3.8650346779220968E-3</v>
      </c>
      <c r="P15" s="54">
        <f t="shared" si="12"/>
        <v>3.3947393314764747</v>
      </c>
      <c r="Q15" s="47">
        <f t="shared" si="19"/>
        <v>6.9956861434370223</v>
      </c>
      <c r="R15" s="37">
        <f>IF(AND('Indicator Data'!AK17="No data",'Indicator Data'!AL17="No data"),0,SUM('Indicator Data'!AK17:AM17))</f>
        <v>0</v>
      </c>
      <c r="S15" s="14">
        <f t="shared" si="20"/>
        <v>0</v>
      </c>
      <c r="T15" s="43">
        <f>R15/'Indicator Data'!$BE17</f>
        <v>0</v>
      </c>
      <c r="U15" s="14">
        <f t="shared" si="21"/>
        <v>0</v>
      </c>
      <c r="V15" s="15">
        <f t="shared" si="22"/>
        <v>0</v>
      </c>
      <c r="W15" s="14">
        <f>IF('Indicator Data'!Z17="No data","x",IF('Indicator Data'!Z17&gt;W$136,10,IF('Indicator Data'!Z17&lt;W$135,0,10-(W$136-'Indicator Data'!Z17)/(W$136-W$135)*10)))</f>
        <v>2.1999999999999993</v>
      </c>
      <c r="X15" s="14">
        <f>IF('Indicator Data'!Y17="No data","x",IF('Indicator Data'!Y17&gt;X$136,10,IF('Indicator Data'!Y17&lt;X$135,0,10-(X$136-'Indicator Data'!Y17)/(X$136-X$135)*10)))</f>
        <v>0.98181818181818059</v>
      </c>
      <c r="Y15" s="14">
        <f>IF('Indicator Data'!AD17="No data","x",IF('Indicator Data'!AD17&gt;Y$136,10,IF('Indicator Data'!AD17&lt;Y$135,0,10-(Y$136-'Indicator Data'!AD17)/(Y$136-Y$135)*10)))</f>
        <v>10</v>
      </c>
      <c r="Z15" s="139">
        <f>IF('Indicator Data'!AA17="No data","x",'Indicator Data'!AA17/'Indicator Data'!$BE17*100000)</f>
        <v>0</v>
      </c>
      <c r="AA15" s="137">
        <f t="shared" si="13"/>
        <v>0</v>
      </c>
      <c r="AB15" s="139">
        <f>IF('Indicator Data'!AB17="No data","x",'Indicator Data'!AB17/'Indicator Data'!$BE17*100000)</f>
        <v>0.42352781730704075</v>
      </c>
      <c r="AC15" s="137">
        <f t="shared" si="14"/>
        <v>5.4229398002169384</v>
      </c>
      <c r="AD15" s="54">
        <f t="shared" si="15"/>
        <v>3.7209515964070237</v>
      </c>
      <c r="AE15" s="14">
        <f>IF('Indicator Data'!T17="No data","x",IF('Indicator Data'!T17&gt;AE$136,10,IF('Indicator Data'!T17&lt;AE$135,0,10-(AE$136-'Indicator Data'!T17)/(AE$136-AE$135)*10)))</f>
        <v>7.8769230769230774</v>
      </c>
      <c r="AF15" s="14">
        <f>IF('Indicator Data'!U17="No data","x",IF('Indicator Data'!U17&gt;AF$136,10,IF('Indicator Data'!U17&lt;AF$135,0,10-(AF$136-'Indicator Data'!U17)/(AF$136-AF$135)*10)))</f>
        <v>4.911185867745762</v>
      </c>
      <c r="AG15" s="54">
        <f t="shared" si="23"/>
        <v>6.3940544723344193</v>
      </c>
      <c r="AH15" s="14">
        <f>IF('Indicator Data'!AN17="No data","x",IF('Indicator Data'!AN17&gt;AH$136,10,IF('Indicator Data'!AN17&lt;AH$135,0,10-(AH$136-'Indicator Data'!AN17)/(AH$136-AH$135)*10)))</f>
        <v>4.7462001203850885</v>
      </c>
      <c r="AI15" s="14">
        <f>IF('Indicator Data'!AS17="No data","x",IF('Indicator Data'!AS17&gt;AI$136,10,IF('Indicator Data'!AS17&lt;AI$135,0,10-(AI$136-'Indicator Data'!AS17)/(AI$136-AI$135)*10)))</f>
        <v>5.0666262980143664</v>
      </c>
      <c r="AJ15" s="54">
        <f t="shared" si="16"/>
        <v>4.9064132091997275</v>
      </c>
      <c r="AK15" s="37">
        <f>'Indicator Data'!AI17+'Indicator Data'!AH17*0.5+'Indicator Data'!AG17*0.25</f>
        <v>273.7162910686057</v>
      </c>
      <c r="AL15" s="44">
        <f>AK15/'Indicator Data'!BE17</f>
        <v>3.8642154439221741E-4</v>
      </c>
      <c r="AM15" s="54">
        <f t="shared" si="24"/>
        <v>3.8642154439221699E-2</v>
      </c>
      <c r="AN15" s="14">
        <f>IF('Indicator Data'!AJ17="No data","x",IF(('Indicator Data'!AJ17)^2&gt;AN$135,10,IF(('Indicator Data'!AJ17)^2&lt;AN$136,0,10-(AN$135-('Indicator Data'!AJ17)^2)/(AN$135-AN$136)*10)))</f>
        <v>1.5789473684210531</v>
      </c>
      <c r="AO15" s="54">
        <f t="shared" si="17"/>
        <v>1.5789473684210531</v>
      </c>
      <c r="AP15" s="38">
        <f t="shared" si="8"/>
        <v>3.6689973910920175</v>
      </c>
      <c r="AQ15" s="57">
        <f t="shared" si="9"/>
        <v>2.0176985259120546</v>
      </c>
    </row>
    <row r="16" spans="1:43" s="11" customFormat="1" x14ac:dyDescent="0.25">
      <c r="A16" s="11" t="s">
        <v>363</v>
      </c>
      <c r="B16" s="32" t="s">
        <v>2</v>
      </c>
      <c r="C16" s="32" t="s">
        <v>489</v>
      </c>
      <c r="D16" s="14">
        <f>IF('Indicator Data'!M18="No data",IF((0.1284*LN('Indicator Data'!BD18)-0.4735)&gt;D$136,0,IF((0.1284*LN('Indicator Data'!BD18)-0.4735)&lt;D$135,10,(D$136-(0.1284*LN('Indicator Data'!BD18)-0.4735))/(D$136-D$135)*10)),IF('Indicator Data'!M18&gt;D$136,0,IF('Indicator Data'!M18&lt;D$135,10,(D$136-'Indicator Data'!M18)/(D$136-D$135)*10)))</f>
        <v>6.861538461538462</v>
      </c>
      <c r="E16" s="14">
        <f>IF('Indicator Data'!N18="No data","x",IF('Indicator Data'!N18&gt;E$136,10,IF('Indicator Data'!N18&lt;E$135,0,10-(E$136-'Indicator Data'!N18)/(E$136-E$135)*10)))</f>
        <v>4.8685822222222219</v>
      </c>
      <c r="F16" s="54">
        <f t="shared" si="0"/>
        <v>5.960569389079402</v>
      </c>
      <c r="G16" s="14">
        <f>IF('Indicator Data'!AE18="No data","x",IF('Indicator Data'!AE18&gt;G$136,10,IF('Indicator Data'!AE18&lt;G$135,0,10-(G$136-'Indicator Data'!AE18)/(G$136-G$135)*10)))</f>
        <v>8.2915655483180437</v>
      </c>
      <c r="H16" s="14">
        <f>IF('Indicator Data'!AF18="No data","x",IF('Indicator Data'!AF18&gt;H$136,10,IF('Indicator Data'!AF18&lt;H$135,0,10-(H$136-'Indicator Data'!AF18)/(H$136-H$135)*10)))</f>
        <v>9.2999999999999989</v>
      </c>
      <c r="I16" s="54">
        <f t="shared" si="18"/>
        <v>8.7957827741590222</v>
      </c>
      <c r="J16" s="37">
        <f>SUM('Indicator Data'!P18,SUM('Indicator Data'!Q18:R18)*1000000)</f>
        <v>1481469156</v>
      </c>
      <c r="K16" s="37">
        <f>J16/'Indicator Data (national)'!$AY$6</f>
        <v>66.571038258855424</v>
      </c>
      <c r="L16" s="14">
        <f t="shared" si="10"/>
        <v>1.3314207651771088</v>
      </c>
      <c r="M16" s="14">
        <f>IF('Indicator Data'!S18="No data","x",IF('Indicator Data'!S18&gt;M$136,10,IF('Indicator Data'!S18&lt;M$135,0,10-(M$136-'Indicator Data'!S18)/(M$136-M$135)*10)))</f>
        <v>1.5271998520240775</v>
      </c>
      <c r="N16" s="134">
        <f>VLOOKUP(C16,'Indicator Data'!$C$5:$O$136,12,FALSE)/VLOOKUP(B16,'Indicator Data (national)'!$B$5:$AY$13,50,FALSE)*1000000</f>
        <v>1.2091610306283031E-2</v>
      </c>
      <c r="O16" s="14">
        <f t="shared" si="11"/>
        <v>1.2091610306281808E-3</v>
      </c>
      <c r="P16" s="54">
        <f t="shared" si="12"/>
        <v>0.95327659274393817</v>
      </c>
      <c r="Q16" s="47">
        <f t="shared" si="19"/>
        <v>5.417549536265442</v>
      </c>
      <c r="R16" s="37">
        <f>IF(AND('Indicator Data'!AK18="No data",'Indicator Data'!AL18="No data"),0,SUM('Indicator Data'!AK18:AM18))</f>
        <v>63093</v>
      </c>
      <c r="S16" s="14">
        <f t="shared" si="20"/>
        <v>5.9999372603430778</v>
      </c>
      <c r="T16" s="43">
        <f>R16/'Indicator Data'!$BE18</f>
        <v>5.925299138717157E-2</v>
      </c>
      <c r="U16" s="14">
        <f t="shared" si="21"/>
        <v>8.7295413192308775</v>
      </c>
      <c r="V16" s="15">
        <f t="shared" si="22"/>
        <v>7.3647392897869777</v>
      </c>
      <c r="W16" s="14">
        <f>IF('Indicator Data'!Z18="No data","x",IF('Indicator Data'!Z18&gt;W$136,10,IF('Indicator Data'!Z18&lt;W$135,0,10-(W$136-'Indicator Data'!Z18)/(W$136-W$135)*10)))</f>
        <v>10</v>
      </c>
      <c r="X16" s="14">
        <f>IF('Indicator Data'!Y18="No data","x",IF('Indicator Data'!Y18&gt;X$136,10,IF('Indicator Data'!Y18&lt;X$135,0,10-(X$136-'Indicator Data'!Y18)/(X$136-X$135)*10)))</f>
        <v>4.2727272727272725</v>
      </c>
      <c r="Y16" s="14">
        <f>IF('Indicator Data'!AD18="No data","x",IF('Indicator Data'!AD18&gt;Y$136,10,IF('Indicator Data'!AD18&lt;Y$135,0,10-(Y$136-'Indicator Data'!AD18)/(Y$136-Y$135)*10)))</f>
        <v>8.5833333333333339</v>
      </c>
      <c r="Z16" s="139">
        <f>IF('Indicator Data'!AA18="No data","x",'Indicator Data'!AA18/'Indicator Data'!$BE18*100000)</f>
        <v>9.3913732723394941E-2</v>
      </c>
      <c r="AA16" s="137">
        <f t="shared" si="13"/>
        <v>2.6297296310827845</v>
      </c>
      <c r="AB16" s="139">
        <f>IF('Indicator Data'!AB18="No data","x",'Indicator Data'!AB18/'Indicator Data'!$BE18*100000)</f>
        <v>0.46956866361697469</v>
      </c>
      <c r="AC16" s="137">
        <f t="shared" si="14"/>
        <v>5.5723303560830093</v>
      </c>
      <c r="AD16" s="54">
        <f t="shared" si="15"/>
        <v>6.2116241186452807</v>
      </c>
      <c r="AE16" s="14">
        <f>IF('Indicator Data'!T18="No data","x",IF('Indicator Data'!T18&gt;AE$136,10,IF('Indicator Data'!T18&lt;AE$135,0,10-(AE$136-'Indicator Data'!T18)/(AE$136-AE$135)*10)))</f>
        <v>9.9230769230769234</v>
      </c>
      <c r="AF16" s="14">
        <f>IF('Indicator Data'!U18="No data","x",IF('Indicator Data'!U18&gt;AF$136,10,IF('Indicator Data'!U18&lt;AF$135,0,10-(AF$136-'Indicator Data'!U18)/(AF$136-AF$135)*10)))</f>
        <v>3.2222295954857474</v>
      </c>
      <c r="AG16" s="54">
        <f t="shared" si="23"/>
        <v>6.5726532592813349</v>
      </c>
      <c r="AH16" s="14">
        <f>IF('Indicator Data'!AN18="No data","x",IF('Indicator Data'!AN18&gt;AH$136,10,IF('Indicator Data'!AN18&lt;AH$135,0,10-(AH$136-'Indicator Data'!AN18)/(AH$136-AH$135)*10)))</f>
        <v>1.1639196296764212</v>
      </c>
      <c r="AI16" s="14">
        <f>IF('Indicator Data'!AS18="No data","x",IF('Indicator Data'!AS18&gt;AI$136,10,IF('Indicator Data'!AS18&lt;AI$135,0,10-(AI$136-'Indicator Data'!AS18)/(AI$136-AI$135)*10)))</f>
        <v>6.2333325365958583</v>
      </c>
      <c r="AJ16" s="54">
        <f t="shared" si="16"/>
        <v>3.6986260831361397</v>
      </c>
      <c r="AK16" s="37">
        <f>'Indicator Data'!AI18+'Indicator Data'!AH18*0.5+'Indicator Data'!AG18*0.25</f>
        <v>5000</v>
      </c>
      <c r="AL16" s="44">
        <f>AK16/'Indicator Data'!BE18</f>
        <v>4.6956866361697472E-3</v>
      </c>
      <c r="AM16" s="54">
        <f t="shared" si="24"/>
        <v>0.46956866361697536</v>
      </c>
      <c r="AN16" s="14" t="str">
        <f>IF('Indicator Data'!AJ18="No data","x",IF(('Indicator Data'!AJ18)^2&gt;AN$135,10,IF(('Indicator Data'!AJ18)^2&lt;AN$136,0,10-(AN$135-('Indicator Data'!AJ18)^2)/(AN$135-AN$136)*10)))</f>
        <v>x</v>
      </c>
      <c r="AO16" s="54" t="str">
        <f t="shared" si="17"/>
        <v>x</v>
      </c>
      <c r="AP16" s="38">
        <f t="shared" si="8"/>
        <v>4.6395831549507687</v>
      </c>
      <c r="AQ16" s="57">
        <f t="shared" si="9"/>
        <v>6.1872152982541344</v>
      </c>
    </row>
    <row r="17" spans="1:43" s="11" customFormat="1" x14ac:dyDescent="0.25">
      <c r="A17" s="11" t="s">
        <v>353</v>
      </c>
      <c r="B17" s="32" t="s">
        <v>2</v>
      </c>
      <c r="C17" s="32" t="s">
        <v>490</v>
      </c>
      <c r="D17" s="14">
        <f>IF('Indicator Data'!M19="No data",IF((0.1284*LN('Indicator Data'!BD19)-0.4735)&gt;D$136,0,IF((0.1284*LN('Indicator Data'!BD19)-0.4735)&lt;D$135,10,(D$136-(0.1284*LN('Indicator Data'!BD19)-0.4735))/(D$136-D$135)*10)),IF('Indicator Data'!M19&gt;D$136,0,IF('Indicator Data'!M19&lt;D$135,10,(D$136-'Indicator Data'!M19)/(D$136-D$135)*10)))</f>
        <v>6.861538461538462</v>
      </c>
      <c r="E17" s="14">
        <f>IF('Indicator Data'!N19="No data","x",IF('Indicator Data'!N19&gt;E$136,10,IF('Indicator Data'!N19&lt;E$135,0,10-(E$136-'Indicator Data'!N19)/(E$136-E$135)*10)))</f>
        <v>2.8623933333333342</v>
      </c>
      <c r="F17" s="54">
        <f t="shared" si="0"/>
        <v>5.1905093289872593</v>
      </c>
      <c r="G17" s="14">
        <f>IF('Indicator Data'!AE19="No data","x",IF('Indicator Data'!AE19&gt;G$136,10,IF('Indicator Data'!AE19&lt;G$135,0,10-(G$136-'Indicator Data'!AE19)/(G$136-G$135)*10)))</f>
        <v>8.2915655483180437</v>
      </c>
      <c r="H17" s="14">
        <f>IF('Indicator Data'!AF19="No data","x",IF('Indicator Data'!AF19&gt;H$136,10,IF('Indicator Data'!AF19&lt;H$135,0,10-(H$136-'Indicator Data'!AF19)/(H$136-H$135)*10)))</f>
        <v>9.2999999999999989</v>
      </c>
      <c r="I17" s="54">
        <f t="shared" si="18"/>
        <v>8.7957827741590222</v>
      </c>
      <c r="J17" s="37">
        <f>SUM('Indicator Data'!P19,SUM('Indicator Data'!Q19:R19)*1000000)</f>
        <v>1481469156</v>
      </c>
      <c r="K17" s="37">
        <f>J17/'Indicator Data (national)'!$AY$6</f>
        <v>66.571038258855424</v>
      </c>
      <c r="L17" s="14">
        <f t="shared" si="10"/>
        <v>1.3314207651771088</v>
      </c>
      <c r="M17" s="14">
        <f>IF('Indicator Data'!S19="No data","x",IF('Indicator Data'!S19&gt;M$136,10,IF('Indicator Data'!S19&lt;M$135,0,10-(M$136-'Indicator Data'!S19)/(M$136-M$135)*10)))</f>
        <v>1.5271998520240775</v>
      </c>
      <c r="N17" s="134">
        <f>VLOOKUP(C17,'Indicator Data'!$C$5:$O$136,12,FALSE)/VLOOKUP(B17,'Indicator Data (national)'!$B$5:$AY$13,50,FALSE)*1000000</f>
        <v>8.0348714581526814E-3</v>
      </c>
      <c r="O17" s="14">
        <f t="shared" si="11"/>
        <v>8.0348714581468528E-4</v>
      </c>
      <c r="P17" s="54">
        <f t="shared" si="12"/>
        <v>0.95314136811566696</v>
      </c>
      <c r="Q17" s="47">
        <f t="shared" si="19"/>
        <v>5.0324857000623018</v>
      </c>
      <c r="R17" s="37">
        <f>IF(AND('Indicator Data'!AK19="No data",'Indicator Data'!AL19="No data"),0,SUM('Indicator Data'!AK19:AM19))</f>
        <v>10164</v>
      </c>
      <c r="S17" s="14">
        <f t="shared" si="20"/>
        <v>3.3568821879277735</v>
      </c>
      <c r="T17" s="43">
        <f>R17/'Indicator Data'!$BE19</f>
        <v>2.7539819479247048E-3</v>
      </c>
      <c r="U17" s="14">
        <f t="shared" si="21"/>
        <v>4.0952722857107275</v>
      </c>
      <c r="V17" s="15">
        <f t="shared" si="22"/>
        <v>3.7260772368192505</v>
      </c>
      <c r="W17" s="14">
        <f>IF('Indicator Data'!Z19="No data","x",IF('Indicator Data'!Z19&gt;W$136,10,IF('Indicator Data'!Z19&lt;W$135,0,10-(W$136-'Indicator Data'!Z19)/(W$136-W$135)*10)))</f>
        <v>10</v>
      </c>
      <c r="X17" s="14">
        <f>IF('Indicator Data'!Y19="No data","x",IF('Indicator Data'!Y19&gt;X$136,10,IF('Indicator Data'!Y19&lt;X$135,0,10-(X$136-'Indicator Data'!Y19)/(X$136-X$135)*10)))</f>
        <v>4.2727272727272725</v>
      </c>
      <c r="Y17" s="14">
        <f>IF('Indicator Data'!AD19="No data","x",IF('Indicator Data'!AD19&gt;Y$136,10,IF('Indicator Data'!AD19&lt;Y$135,0,10-(Y$136-'Indicator Data'!AD19)/(Y$136-Y$135)*10)))</f>
        <v>8.5833333333333339</v>
      </c>
      <c r="Z17" s="139">
        <f>IF('Indicator Data'!AA19="No data","x",'Indicator Data'!AA19/'Indicator Data'!$BE19*100000)</f>
        <v>0.46062271856277037</v>
      </c>
      <c r="AA17" s="137">
        <f t="shared" si="13"/>
        <v>4.4967797852472966</v>
      </c>
      <c r="AB17" s="139">
        <f>IF('Indicator Data'!AB19="No data","x",'Indicator Data'!AB19/'Indicator Data'!$BE19*100000)</f>
        <v>0.73157725889381187</v>
      </c>
      <c r="AC17" s="137">
        <f t="shared" si="14"/>
        <v>6.2142006565138157</v>
      </c>
      <c r="AD17" s="54">
        <f t="shared" si="15"/>
        <v>6.7134082095643448</v>
      </c>
      <c r="AE17" s="14">
        <f>IF('Indicator Data'!T19="No data","x",IF('Indicator Data'!T19&gt;AE$136,10,IF('Indicator Data'!T19&lt;AE$135,0,10-(AE$136-'Indicator Data'!T19)/(AE$136-AE$135)*10)))</f>
        <v>9.3076923076923084</v>
      </c>
      <c r="AF17" s="14">
        <f>IF('Indicator Data'!U19="No data","x",IF('Indicator Data'!U19&gt;AF$136,10,IF('Indicator Data'!U19&lt;AF$135,0,10-(AF$136-'Indicator Data'!U19)/(AF$136-AF$135)*10)))</f>
        <v>1.8444395352581502</v>
      </c>
      <c r="AG17" s="54">
        <f t="shared" si="23"/>
        <v>5.5760659214752293</v>
      </c>
      <c r="AH17" s="14">
        <f>IF('Indicator Data'!AN19="No data","x",IF('Indicator Data'!AN19&gt;AH$136,10,IF('Indicator Data'!AN19&lt;AH$135,0,10-(AH$136-'Indicator Data'!AN19)/(AH$136-AH$135)*10)))</f>
        <v>1.7258811202531383</v>
      </c>
      <c r="AI17" s="14">
        <f>IF('Indicator Data'!AS19="No data","x",IF('Indicator Data'!AS19&gt;AI$136,10,IF('Indicator Data'!AS19&lt;AI$135,0,10-(AI$136-'Indicator Data'!AS19)/(AI$136-AI$135)*10)))</f>
        <v>0</v>
      </c>
      <c r="AJ17" s="54">
        <f t="shared" si="16"/>
        <v>0.86294056012656917</v>
      </c>
      <c r="AK17" s="37">
        <f>'Indicator Data'!AI19+'Indicator Data'!AH19*0.5+'Indicator Data'!AG19*0.25</f>
        <v>0</v>
      </c>
      <c r="AL17" s="44">
        <f>AK17/'Indicator Data'!BE19</f>
        <v>0</v>
      </c>
      <c r="AM17" s="54">
        <f t="shared" si="24"/>
        <v>0</v>
      </c>
      <c r="AN17" s="14" t="str">
        <f>IF('Indicator Data'!AJ19="No data","x",IF(('Indicator Data'!AJ19)^2&gt;AN$135,10,IF(('Indicator Data'!AJ19)^2&lt;AN$136,0,10-(AN$135-('Indicator Data'!AJ19)^2)/(AN$135-AN$136)*10)))</f>
        <v>x</v>
      </c>
      <c r="AO17" s="54" t="str">
        <f t="shared" si="17"/>
        <v>x</v>
      </c>
      <c r="AP17" s="38">
        <f t="shared" si="8"/>
        <v>3.8552706842823841</v>
      </c>
      <c r="AQ17" s="57">
        <f t="shared" si="9"/>
        <v>3.7909589720783132</v>
      </c>
    </row>
    <row r="18" spans="1:43" s="11" customFormat="1" x14ac:dyDescent="0.25">
      <c r="A18" s="11" t="s">
        <v>364</v>
      </c>
      <c r="B18" s="32" t="s">
        <v>2</v>
      </c>
      <c r="C18" s="32" t="s">
        <v>491</v>
      </c>
      <c r="D18" s="14">
        <f>IF('Indicator Data'!M20="No data",IF((0.1284*LN('Indicator Data'!BD20)-0.4735)&gt;D$136,0,IF((0.1284*LN('Indicator Data'!BD20)-0.4735)&lt;D$135,10,(D$136-(0.1284*LN('Indicator Data'!BD20)-0.4735))/(D$136-D$135)*10)),IF('Indicator Data'!M20&gt;D$136,0,IF('Indicator Data'!M20&lt;D$135,10,(D$136-'Indicator Data'!M20)/(D$136-D$135)*10)))</f>
        <v>6.861538461538462</v>
      </c>
      <c r="E18" s="14">
        <f>IF('Indicator Data'!N20="No data","x",IF('Indicator Data'!N20&gt;E$136,10,IF('Indicator Data'!N20&lt;E$135,0,10-(E$136-'Indicator Data'!N20)/(E$136-E$135)*10)))</f>
        <v>10</v>
      </c>
      <c r="F18" s="54">
        <f t="shared" si="0"/>
        <v>8.9381528997287436</v>
      </c>
      <c r="G18" s="14">
        <f>IF('Indicator Data'!AE20="No data","x",IF('Indicator Data'!AE20&gt;G$136,10,IF('Indicator Data'!AE20&lt;G$135,0,10-(G$136-'Indicator Data'!AE20)/(G$136-G$135)*10)))</f>
        <v>8.2915655483180437</v>
      </c>
      <c r="H18" s="14">
        <f>IF('Indicator Data'!AF20="No data","x",IF('Indicator Data'!AF20&gt;H$136,10,IF('Indicator Data'!AF20&lt;H$135,0,10-(H$136-'Indicator Data'!AF20)/(H$136-H$135)*10)))</f>
        <v>9.2999999999999989</v>
      </c>
      <c r="I18" s="54">
        <f t="shared" si="18"/>
        <v>8.7957827741590222</v>
      </c>
      <c r="J18" s="37">
        <f>SUM('Indicator Data'!P20,SUM('Indicator Data'!Q20:R20)*1000000)</f>
        <v>1481469156</v>
      </c>
      <c r="K18" s="37">
        <f>J18/'Indicator Data (national)'!$AY$6</f>
        <v>66.571038258855424</v>
      </c>
      <c r="L18" s="14">
        <f t="shared" si="10"/>
        <v>1.3314207651771088</v>
      </c>
      <c r="M18" s="14">
        <f>IF('Indicator Data'!S20="No data","x",IF('Indicator Data'!S20&gt;M$136,10,IF('Indicator Data'!S20&lt;M$135,0,10-(M$136-'Indicator Data'!S20)/(M$136-M$135)*10)))</f>
        <v>1.5271998520240775</v>
      </c>
      <c r="N18" s="134">
        <f>VLOOKUP(C18,'Indicator Data'!$C$5:$O$136,12,FALSE)/VLOOKUP(B18,'Indicator Data (national)'!$B$5:$AY$13,50,FALSE)*1000000</f>
        <v>2.4264608378221603E-2</v>
      </c>
      <c r="O18" s="14">
        <f t="shared" si="11"/>
        <v>2.4264608378228303E-3</v>
      </c>
      <c r="P18" s="54">
        <f t="shared" si="12"/>
        <v>0.95368235934633638</v>
      </c>
      <c r="Q18" s="47">
        <f t="shared" si="19"/>
        <v>6.906442733240711</v>
      </c>
      <c r="R18" s="37">
        <f>IF(AND('Indicator Data'!AK20="No data",'Indicator Data'!AL20="No data"),0,SUM('Indicator Data'!AK20:AM20))</f>
        <v>138063</v>
      </c>
      <c r="S18" s="14">
        <f t="shared" si="20"/>
        <v>7.1335910201035535</v>
      </c>
      <c r="T18" s="43">
        <f>R18/'Indicator Data'!$BE20</f>
        <v>3.8168082434189413E-2</v>
      </c>
      <c r="U18" s="14">
        <f t="shared" si="21"/>
        <v>7.8321468572850232</v>
      </c>
      <c r="V18" s="15">
        <f t="shared" si="22"/>
        <v>7.4828689386942884</v>
      </c>
      <c r="W18" s="14">
        <f>IF('Indicator Data'!Z20="No data","x",IF('Indicator Data'!Z20&gt;W$136,10,IF('Indicator Data'!Z20&lt;W$135,0,10-(W$136-'Indicator Data'!Z20)/(W$136-W$135)*10)))</f>
        <v>2.4000000000000004</v>
      </c>
      <c r="X18" s="14">
        <f>IF('Indicator Data'!Y20="No data","x",IF('Indicator Data'!Y20&gt;X$136,10,IF('Indicator Data'!Y20&lt;X$135,0,10-(X$136-'Indicator Data'!Y20)/(X$136-X$135)*10)))</f>
        <v>4.2727272727272725</v>
      </c>
      <c r="Y18" s="14">
        <f>IF('Indicator Data'!AD20="No data","x",IF('Indicator Data'!AD20&gt;Y$136,10,IF('Indicator Data'!AD20&lt;Y$135,0,10-(Y$136-'Indicator Data'!AD20)/(Y$136-Y$135)*10)))</f>
        <v>8.5833333333333339</v>
      </c>
      <c r="Z18" s="139">
        <f>IF('Indicator Data'!AA20="No data","x",'Indicator Data'!AA20/'Indicator Data'!$BE20*100000)</f>
        <v>56.617799718403852</v>
      </c>
      <c r="AA18" s="137">
        <f t="shared" si="13"/>
        <v>10</v>
      </c>
      <c r="AB18" s="139">
        <f>IF('Indicator Data'!AB20="No data","x",'Indicator Data'!AB20/'Indicator Data'!$BE20*100000)</f>
        <v>0.60819902041254137</v>
      </c>
      <c r="AC18" s="137">
        <f t="shared" si="14"/>
        <v>5.9468190543939716</v>
      </c>
      <c r="AD18" s="54">
        <f t="shared" si="15"/>
        <v>6.2405759320909153</v>
      </c>
      <c r="AE18" s="14">
        <f>IF('Indicator Data'!T20="No data","x",IF('Indicator Data'!T20&gt;AE$136,10,IF('Indicator Data'!T20&lt;AE$135,0,10-(AE$136-'Indicator Data'!T20)/(AE$136-AE$135)*10)))</f>
        <v>10</v>
      </c>
      <c r="AF18" s="14">
        <f>IF('Indicator Data'!U20="No data","x",IF('Indicator Data'!U20&gt;AF$136,10,IF('Indicator Data'!U20&lt;AF$135,0,10-(AF$136-'Indicator Data'!U20)/(AF$136-AF$135)*10)))</f>
        <v>5.9555615113486811</v>
      </c>
      <c r="AG18" s="54">
        <f t="shared" si="23"/>
        <v>7.9777807556743401</v>
      </c>
      <c r="AH18" s="14">
        <f>IF('Indicator Data'!AN20="No data","x",IF('Indicator Data'!AN20&gt;AH$136,10,IF('Indicator Data'!AN20&lt;AH$135,0,10-(AH$136-'Indicator Data'!AN20)/(AH$136-AH$135)*10)))</f>
        <v>2.5285785618290282</v>
      </c>
      <c r="AI18" s="14">
        <f>IF('Indicator Data'!AS20="No data","x",IF('Indicator Data'!AS20&gt;AI$136,10,IF('Indicator Data'!AS20&lt;AI$135,0,10-(AI$136-'Indicator Data'!AS20)/(AI$136-AI$135)*10)))</f>
        <v>7.1333192565324319</v>
      </c>
      <c r="AJ18" s="54">
        <f t="shared" si="16"/>
        <v>4.8309489091807301</v>
      </c>
      <c r="AK18" s="37">
        <f>'Indicator Data'!AI20+'Indicator Data'!AH20*0.5+'Indicator Data'!AG20*0.25</f>
        <v>9526.851285430108</v>
      </c>
      <c r="AL18" s="44">
        <f>AK18/'Indicator Data'!BE20</f>
        <v>2.6337370997338875E-3</v>
      </c>
      <c r="AM18" s="54">
        <f t="shared" si="24"/>
        <v>0.26337370997338816</v>
      </c>
      <c r="AN18" s="14" t="str">
        <f>IF('Indicator Data'!AJ20="No data","x",IF(('Indicator Data'!AJ20)^2&gt;AN$135,10,IF(('Indicator Data'!AJ20)^2&lt;AN$136,0,10-(AN$135-('Indicator Data'!AJ20)^2)/(AN$135-AN$136)*10)))</f>
        <v>x</v>
      </c>
      <c r="AO18" s="54" t="str">
        <f t="shared" si="17"/>
        <v>x</v>
      </c>
      <c r="AP18" s="38">
        <f t="shared" si="8"/>
        <v>5.4327471760537795</v>
      </c>
      <c r="AQ18" s="57">
        <f t="shared" si="9"/>
        <v>6.5721156826593754</v>
      </c>
    </row>
    <row r="19" spans="1:43" s="11" customFormat="1" x14ac:dyDescent="0.25">
      <c r="A19" s="11" t="s">
        <v>358</v>
      </c>
      <c r="B19" s="32" t="s">
        <v>2</v>
      </c>
      <c r="C19" s="32" t="s">
        <v>492</v>
      </c>
      <c r="D19" s="14">
        <f>IF('Indicator Data'!M21="No data",IF((0.1284*LN('Indicator Data'!BD21)-0.4735)&gt;D$136,0,IF((0.1284*LN('Indicator Data'!BD21)-0.4735)&lt;D$135,10,(D$136-(0.1284*LN('Indicator Data'!BD21)-0.4735))/(D$136-D$135)*10)),IF('Indicator Data'!M21&gt;D$136,0,IF('Indicator Data'!M21&lt;D$135,10,(D$136-'Indicator Data'!M21)/(D$136-D$135)*10)))</f>
        <v>6.861538461538462</v>
      </c>
      <c r="E19" s="14">
        <f>IF('Indicator Data'!N21="No data","x",IF('Indicator Data'!N21&gt;E$136,10,IF('Indicator Data'!N21&lt;E$135,0,10-(E$136-'Indicator Data'!N21)/(E$136-E$135)*10)))</f>
        <v>4.9771688888888885</v>
      </c>
      <c r="F19" s="54">
        <f t="shared" si="0"/>
        <v>6.0055618652792351</v>
      </c>
      <c r="G19" s="14">
        <f>IF('Indicator Data'!AE21="No data","x",IF('Indicator Data'!AE21&gt;G$136,10,IF('Indicator Data'!AE21&lt;G$135,0,10-(G$136-'Indicator Data'!AE21)/(G$136-G$135)*10)))</f>
        <v>8.2915655483180437</v>
      </c>
      <c r="H19" s="14">
        <f>IF('Indicator Data'!AF21="No data","x",IF('Indicator Data'!AF21&gt;H$136,10,IF('Indicator Data'!AF21&lt;H$135,0,10-(H$136-'Indicator Data'!AF21)/(H$136-H$135)*10)))</f>
        <v>9.2999999999999989</v>
      </c>
      <c r="I19" s="54">
        <f t="shared" si="18"/>
        <v>8.7957827741590222</v>
      </c>
      <c r="J19" s="37">
        <f>SUM('Indicator Data'!P21,SUM('Indicator Data'!Q21:R21)*1000000)</f>
        <v>1481469156</v>
      </c>
      <c r="K19" s="37">
        <f>J19/'Indicator Data (national)'!$AY$6</f>
        <v>66.571038258855424</v>
      </c>
      <c r="L19" s="14">
        <f t="shared" si="10"/>
        <v>1.3314207651771088</v>
      </c>
      <c r="M19" s="14">
        <f>IF('Indicator Data'!S21="No data","x",IF('Indicator Data'!S21&gt;M$136,10,IF('Indicator Data'!S21&lt;M$135,0,10-(M$136-'Indicator Data'!S21)/(M$136-M$135)*10)))</f>
        <v>1.5271998520240775</v>
      </c>
      <c r="N19" s="134">
        <f>VLOOKUP(C19,'Indicator Data'!$C$5:$O$136,12,FALSE)/VLOOKUP(B19,'Indicator Data (national)'!$B$5:$AY$13,50,FALSE)*1000000</f>
        <v>1.2311184719986228E-2</v>
      </c>
      <c r="O19" s="14">
        <f t="shared" si="11"/>
        <v>1.231118471999082E-3</v>
      </c>
      <c r="P19" s="54">
        <f t="shared" si="12"/>
        <v>0.95328391189106176</v>
      </c>
      <c r="Q19" s="47">
        <f t="shared" si="19"/>
        <v>5.4400476041521388</v>
      </c>
      <c r="R19" s="37">
        <f>IF(AND('Indicator Data'!AK21="No data",'Indicator Data'!AL21="No data"),0,SUM('Indicator Data'!AK21:AM21))</f>
        <v>160944</v>
      </c>
      <c r="S19" s="14">
        <f t="shared" si="20"/>
        <v>7.3555826360146908</v>
      </c>
      <c r="T19" s="43">
        <f>R19/'Indicator Data'!$BE21</f>
        <v>0.1982449830262957</v>
      </c>
      <c r="U19" s="14">
        <f t="shared" si="21"/>
        <v>10</v>
      </c>
      <c r="V19" s="15">
        <f t="shared" si="22"/>
        <v>8.6777913180073458</v>
      </c>
      <c r="W19" s="14">
        <f>IF('Indicator Data'!Z21="No data","x",IF('Indicator Data'!Z21&gt;W$136,10,IF('Indicator Data'!Z21&lt;W$135,0,10-(W$136-'Indicator Data'!Z21)/(W$136-W$135)*10)))</f>
        <v>10</v>
      </c>
      <c r="X19" s="14">
        <f>IF('Indicator Data'!Y21="No data","x",IF('Indicator Data'!Y21&gt;X$136,10,IF('Indicator Data'!Y21&lt;X$135,0,10-(X$136-'Indicator Data'!Y21)/(X$136-X$135)*10)))</f>
        <v>4.2727272727272725</v>
      </c>
      <c r="Y19" s="14">
        <f>IF('Indicator Data'!AD21="No data","x",IF('Indicator Data'!AD21&gt;Y$136,10,IF('Indicator Data'!AD21&lt;Y$135,0,10-(Y$136-'Indicator Data'!AD21)/(Y$136-Y$135)*10)))</f>
        <v>8.5833333333333339</v>
      </c>
      <c r="Z19" s="139">
        <f>IF('Indicator Data'!AA21="No data","x",'Indicator Data'!AA21/'Indicator Data'!$BE21*100000)</f>
        <v>0</v>
      </c>
      <c r="AA19" s="137">
        <f t="shared" si="13"/>
        <v>0</v>
      </c>
      <c r="AB19" s="139">
        <f>IF('Indicator Data'!AB21="No data","x",'Indicator Data'!AB21/'Indicator Data'!$BE21*100000)</f>
        <v>1.8476456067914526</v>
      </c>
      <c r="AC19" s="137">
        <f t="shared" si="14"/>
        <v>7.5553955790533189</v>
      </c>
      <c r="AD19" s="54">
        <f t="shared" si="15"/>
        <v>6.0822912370227851</v>
      </c>
      <c r="AE19" s="14">
        <f>IF('Indicator Data'!T21="No data","x",IF('Indicator Data'!T21&gt;AE$136,10,IF('Indicator Data'!T21&lt;AE$135,0,10-(AE$136-'Indicator Data'!T21)/(AE$136-AE$135)*10)))</f>
        <v>7.384615384615385</v>
      </c>
      <c r="AF19" s="14">
        <f>IF('Indicator Data'!U21="No data","x",IF('Indicator Data'!U21&gt;AF$136,10,IF('Indicator Data'!U21&lt;AF$135,0,10-(AF$136-'Indicator Data'!U21)/(AF$136-AF$135)*10)))</f>
        <v>3.4443726208432093</v>
      </c>
      <c r="AG19" s="54">
        <f t="shared" si="23"/>
        <v>5.4144940027292972</v>
      </c>
      <c r="AH19" s="14">
        <f>IF('Indicator Data'!AN21="No data","x",IF('Indicator Data'!AN21&gt;AH$136,10,IF('Indicator Data'!AN21&lt;AH$135,0,10-(AH$136-'Indicator Data'!AN21)/(AH$136-AH$135)*10)))</f>
        <v>1.4047377107070531</v>
      </c>
      <c r="AI19" s="14">
        <f>IF('Indicator Data'!AS21="No data","x",IF('Indicator Data'!AS21&gt;AI$136,10,IF('Indicator Data'!AS21&lt;AI$135,0,10-(AI$136-'Indicator Data'!AS21)/(AI$136-AI$135)*10)))</f>
        <v>2.5000180168493582</v>
      </c>
      <c r="AJ19" s="54">
        <f t="shared" si="16"/>
        <v>1.9523778637782057</v>
      </c>
      <c r="AK19" s="37">
        <f>'Indicator Data'!AI21+'Indicator Data'!AH21*0.5+'Indicator Data'!AG21*0.25</f>
        <v>0</v>
      </c>
      <c r="AL19" s="44">
        <f>AK19/'Indicator Data'!BE21</f>
        <v>0</v>
      </c>
      <c r="AM19" s="54">
        <f t="shared" si="24"/>
        <v>0</v>
      </c>
      <c r="AN19" s="14" t="str">
        <f>IF('Indicator Data'!AJ21="No data","x",IF(('Indicator Data'!AJ21)^2&gt;AN$135,10,IF(('Indicator Data'!AJ21)^2&lt;AN$136,0,10-(AN$135-('Indicator Data'!AJ21)^2)/(AN$135-AN$136)*10)))</f>
        <v>x</v>
      </c>
      <c r="AO19" s="54" t="str">
        <f t="shared" si="17"/>
        <v>x</v>
      </c>
      <c r="AP19" s="38">
        <f t="shared" si="8"/>
        <v>3.7631135642539446</v>
      </c>
      <c r="AQ19" s="57">
        <f t="shared" si="9"/>
        <v>6.8826329131721113</v>
      </c>
    </row>
    <row r="20" spans="1:43" s="11" customFormat="1" x14ac:dyDescent="0.25">
      <c r="A20" s="11" t="s">
        <v>365</v>
      </c>
      <c r="B20" s="32" t="s">
        <v>2</v>
      </c>
      <c r="C20" s="32" t="s">
        <v>493</v>
      </c>
      <c r="D20" s="14">
        <f>IF('Indicator Data'!M22="No data",IF((0.1284*LN('Indicator Data'!BD22)-0.4735)&gt;D$136,0,IF((0.1284*LN('Indicator Data'!BD22)-0.4735)&lt;D$135,10,(D$136-(0.1284*LN('Indicator Data'!BD22)-0.4735))/(D$136-D$135)*10)),IF('Indicator Data'!M22&gt;D$136,0,IF('Indicator Data'!M22&lt;D$135,10,(D$136-'Indicator Data'!M22)/(D$136-D$135)*10)))</f>
        <v>6.861538461538462</v>
      </c>
      <c r="E20" s="14">
        <f>IF('Indicator Data'!N22="No data","x",IF('Indicator Data'!N22&gt;E$136,10,IF('Indicator Data'!N22&lt;E$135,0,10-(E$136-'Indicator Data'!N22)/(E$136-E$135)*10)))</f>
        <v>0.90258000000000038</v>
      </c>
      <c r="F20" s="54">
        <f t="shared" si="0"/>
        <v>4.5246177647173518</v>
      </c>
      <c r="G20" s="14">
        <f>IF('Indicator Data'!AE22="No data","x",IF('Indicator Data'!AE22&gt;G$136,10,IF('Indicator Data'!AE22&lt;G$135,0,10-(G$136-'Indicator Data'!AE22)/(G$136-G$135)*10)))</f>
        <v>8.2915655483180437</v>
      </c>
      <c r="H20" s="14">
        <f>IF('Indicator Data'!AF22="No data","x",IF('Indicator Data'!AF22&gt;H$136,10,IF('Indicator Data'!AF22&lt;H$135,0,10-(H$136-'Indicator Data'!AF22)/(H$136-H$135)*10)))</f>
        <v>9.2999999999999989</v>
      </c>
      <c r="I20" s="54">
        <f t="shared" si="18"/>
        <v>8.7957827741590222</v>
      </c>
      <c r="J20" s="37">
        <f>SUM('Indicator Data'!P22,SUM('Indicator Data'!Q22:R22)*1000000)</f>
        <v>1481469156</v>
      </c>
      <c r="K20" s="37">
        <f>J20/'Indicator Data (national)'!$AY$6</f>
        <v>66.571038258855424</v>
      </c>
      <c r="L20" s="14">
        <f t="shared" si="10"/>
        <v>1.3314207651771088</v>
      </c>
      <c r="M20" s="14">
        <f>IF('Indicator Data'!S22="No data","x",IF('Indicator Data'!S22&gt;M$136,10,IF('Indicator Data'!S22&lt;M$135,0,10-(M$136-'Indicator Data'!S22)/(M$136-M$135)*10)))</f>
        <v>1.5271998520240775</v>
      </c>
      <c r="N20" s="134">
        <f>VLOOKUP(C20,'Indicator Data'!$C$5:$O$136,12,FALSE)/VLOOKUP(B20,'Indicator Data (national)'!$B$5:$AY$13,50,FALSE)*1000000</f>
        <v>4.0719091825414076E-3</v>
      </c>
      <c r="O20" s="14">
        <f t="shared" si="11"/>
        <v>4.071909182545852E-4</v>
      </c>
      <c r="P20" s="54">
        <f t="shared" si="12"/>
        <v>0.95300926937314701</v>
      </c>
      <c r="Q20" s="47">
        <f t="shared" si="19"/>
        <v>4.6995068932417183</v>
      </c>
      <c r="R20" s="37">
        <f>IF(AND('Indicator Data'!AK22="No data",'Indicator Data'!AL22="No data"),0,SUM('Indicator Data'!AK22:AM22))</f>
        <v>7618</v>
      </c>
      <c r="S20" s="14">
        <f t="shared" si="20"/>
        <v>2.9394698944164244</v>
      </c>
      <c r="T20" s="43">
        <f>R20/'Indicator Data'!$BE22</f>
        <v>2.5419337315406997E-3</v>
      </c>
      <c r="U20" s="14">
        <f t="shared" si="21"/>
        <v>4.0151382143144776</v>
      </c>
      <c r="V20" s="15">
        <f t="shared" si="22"/>
        <v>3.477304054365451</v>
      </c>
      <c r="W20" s="14">
        <f>IF('Indicator Data'!Z22="No data","x",IF('Indicator Data'!Z22&gt;W$136,10,IF('Indicator Data'!Z22&lt;W$135,0,10-(W$136-'Indicator Data'!Z22)/(W$136-W$135)*10)))</f>
        <v>7.8</v>
      </c>
      <c r="X20" s="14">
        <f>IF('Indicator Data'!Y22="No data","x",IF('Indicator Data'!Y22&gt;X$136,10,IF('Indicator Data'!Y22&lt;X$135,0,10-(X$136-'Indicator Data'!Y22)/(X$136-X$135)*10)))</f>
        <v>4.2727272727272725</v>
      </c>
      <c r="Y20" s="14">
        <f>IF('Indicator Data'!AD22="No data","x",IF('Indicator Data'!AD22&gt;Y$136,10,IF('Indicator Data'!AD22&lt;Y$135,0,10-(Y$136-'Indicator Data'!AD22)/(Y$136-Y$135)*10)))</f>
        <v>8.5833333333333339</v>
      </c>
      <c r="Z20" s="139">
        <f>IF('Indicator Data'!AA22="No data","x",'Indicator Data'!AA22/'Indicator Data'!$BE22*100000)</f>
        <v>6.6734936506713027E-2</v>
      </c>
      <c r="AA20" s="137">
        <f t="shared" si="13"/>
        <v>2.2286021531371407</v>
      </c>
      <c r="AB20" s="139">
        <f>IF('Indicator Data'!AB22="No data","x",'Indicator Data'!AB22/'Indicator Data'!$BE22*100000)</f>
        <v>0.13346987301342605</v>
      </c>
      <c r="AC20" s="137">
        <f t="shared" si="14"/>
        <v>3.7512774908975866</v>
      </c>
      <c r="AD20" s="54">
        <f t="shared" si="15"/>
        <v>5.3271880500190658</v>
      </c>
      <c r="AE20" s="14">
        <f>IF('Indicator Data'!T22="No data","x",IF('Indicator Data'!T22&gt;AE$136,10,IF('Indicator Data'!T22&lt;AE$135,0,10-(AE$136-'Indicator Data'!T22)/(AE$136-AE$135)*10)))</f>
        <v>8.1538461538461533</v>
      </c>
      <c r="AF20" s="14">
        <f>IF('Indicator Data'!U22="No data","x",IF('Indicator Data'!U22&gt;AF$136,10,IF('Indicator Data'!U22&lt;AF$135,0,10-(AF$136-'Indicator Data'!U22)/(AF$136-AF$135)*10)))</f>
        <v>3.8888908985893114</v>
      </c>
      <c r="AG20" s="54">
        <f t="shared" si="23"/>
        <v>6.0213685262177323</v>
      </c>
      <c r="AH20" s="14">
        <f>IF('Indicator Data'!AN22="No data","x",IF('Indicator Data'!AN22&gt;AH$136,10,IF('Indicator Data'!AN22&lt;AH$135,0,10-(AH$136-'Indicator Data'!AN22)/(AH$136-AH$135)*10)))</f>
        <v>0.88299312649499662</v>
      </c>
      <c r="AI20" s="14">
        <f>IF('Indicator Data'!AS22="No data","x",IF('Indicator Data'!AS22&gt;AI$136,10,IF('Indicator Data'!AS22&lt;AI$135,0,10-(AI$136-'Indicator Data'!AS22)/(AI$136-AI$135)*10)))</f>
        <v>0</v>
      </c>
      <c r="AJ20" s="54">
        <f t="shared" si="16"/>
        <v>0.44149656324749831</v>
      </c>
      <c r="AK20" s="37">
        <f>'Indicator Data'!AI22+'Indicator Data'!AH22*0.5+'Indicator Data'!AG22*0.25</f>
        <v>0</v>
      </c>
      <c r="AL20" s="44">
        <f>AK20/'Indicator Data'!BE22</f>
        <v>0</v>
      </c>
      <c r="AM20" s="54">
        <f t="shared" si="24"/>
        <v>0</v>
      </c>
      <c r="AN20" s="14" t="str">
        <f>IF('Indicator Data'!AJ22="No data","x",IF(('Indicator Data'!AJ22)^2&gt;AN$135,10,IF(('Indicator Data'!AJ22)^2&lt;AN$136,0,10-(AN$135-('Indicator Data'!AJ22)^2)/(AN$135-AN$136)*10)))</f>
        <v>x</v>
      </c>
      <c r="AO20" s="54" t="str">
        <f t="shared" si="17"/>
        <v>x</v>
      </c>
      <c r="AP20" s="38">
        <f t="shared" si="8"/>
        <v>3.4250092340267626</v>
      </c>
      <c r="AQ20" s="57">
        <f t="shared" si="9"/>
        <v>3.4512012716839813</v>
      </c>
    </row>
    <row r="21" spans="1:43" s="11" customFormat="1" x14ac:dyDescent="0.25">
      <c r="A21" s="11" t="s">
        <v>366</v>
      </c>
      <c r="B21" s="32" t="s">
        <v>2</v>
      </c>
      <c r="C21" s="32" t="s">
        <v>494</v>
      </c>
      <c r="D21" s="14">
        <f>IF('Indicator Data'!M23="No data",IF((0.1284*LN('Indicator Data'!BD23)-0.4735)&gt;D$136,0,IF((0.1284*LN('Indicator Data'!BD23)-0.4735)&lt;D$135,10,(D$136-(0.1284*LN('Indicator Data'!BD23)-0.4735))/(D$136-D$135)*10)),IF('Indicator Data'!M23&gt;D$136,0,IF('Indicator Data'!M23&lt;D$135,10,(D$136-'Indicator Data'!M23)/(D$136-D$135)*10)))</f>
        <v>6.861538461538462</v>
      </c>
      <c r="E21" s="14">
        <f>IF('Indicator Data'!N23="No data","x",IF('Indicator Data'!N23&gt;E$136,10,IF('Indicator Data'!N23&lt;E$135,0,10-(E$136-'Indicator Data'!N23)/(E$136-E$135)*10)))</f>
        <v>9.0743955555555562</v>
      </c>
      <c r="F21" s="54">
        <f t="shared" si="0"/>
        <v>8.1691439597227671</v>
      </c>
      <c r="G21" s="14">
        <f>IF('Indicator Data'!AE23="No data","x",IF('Indicator Data'!AE23&gt;G$136,10,IF('Indicator Data'!AE23&lt;G$135,0,10-(G$136-'Indicator Data'!AE23)/(G$136-G$135)*10)))</f>
        <v>8.2915655483180437</v>
      </c>
      <c r="H21" s="14">
        <f>IF('Indicator Data'!AF23="No data","x",IF('Indicator Data'!AF23&gt;H$136,10,IF('Indicator Data'!AF23&lt;H$135,0,10-(H$136-'Indicator Data'!AF23)/(H$136-H$135)*10)))</f>
        <v>9.2999999999999989</v>
      </c>
      <c r="I21" s="54">
        <f t="shared" si="18"/>
        <v>8.7957827741590222</v>
      </c>
      <c r="J21" s="37">
        <f>SUM('Indicator Data'!P23,SUM('Indicator Data'!Q23:R23)*1000000)</f>
        <v>1481469156</v>
      </c>
      <c r="K21" s="37">
        <f>J21/'Indicator Data (national)'!$AY$6</f>
        <v>66.571038258855424</v>
      </c>
      <c r="L21" s="14">
        <f t="shared" si="10"/>
        <v>1.3314207651771088</v>
      </c>
      <c r="M21" s="14">
        <f>IF('Indicator Data'!S23="No data","x",IF('Indicator Data'!S23&gt;M$136,10,IF('Indicator Data'!S23&lt;M$135,0,10-(M$136-'Indicator Data'!S23)/(M$136-M$135)*10)))</f>
        <v>1.5271998520240775</v>
      </c>
      <c r="N21" s="134">
        <f>VLOOKUP(C21,'Indicator Data'!$C$5:$O$136,12,FALSE)/VLOOKUP(B21,'Indicator Data (national)'!$B$5:$AY$13,50,FALSE)*1000000</f>
        <v>2.0596236382029821E-2</v>
      </c>
      <c r="O21" s="14">
        <f t="shared" si="11"/>
        <v>2.0596236382033339E-3</v>
      </c>
      <c r="P21" s="54">
        <f t="shared" si="12"/>
        <v>0.95356008027979655</v>
      </c>
      <c r="Q21" s="47">
        <f t="shared" si="19"/>
        <v>6.5219076934710882</v>
      </c>
      <c r="R21" s="37">
        <f>IF(AND('Indicator Data'!AK23="No data",'Indicator Data'!AL23="No data"),0,SUM('Indicator Data'!AK23:AM23))</f>
        <v>4515</v>
      </c>
      <c r="S21" s="14">
        <f t="shared" si="20"/>
        <v>2.1821925154984143</v>
      </c>
      <c r="T21" s="43">
        <f>R21/'Indicator Data'!$BE23</f>
        <v>2.0836246485181347E-3</v>
      </c>
      <c r="U21" s="14">
        <f t="shared" si="21"/>
        <v>3.8230015455615227</v>
      </c>
      <c r="V21" s="15">
        <f t="shared" si="22"/>
        <v>3.0025970305299685</v>
      </c>
      <c r="W21" s="14">
        <f>IF('Indicator Data'!Z23="No data","x",IF('Indicator Data'!Z23&gt;W$136,10,IF('Indicator Data'!Z23&lt;W$135,0,10-(W$136-'Indicator Data'!Z23)/(W$136-W$135)*10)))</f>
        <v>4.8</v>
      </c>
      <c r="X21" s="14">
        <f>IF('Indicator Data'!Y23="No data","x",IF('Indicator Data'!Y23&gt;X$136,10,IF('Indicator Data'!Y23&lt;X$135,0,10-(X$136-'Indicator Data'!Y23)/(X$136-X$135)*10)))</f>
        <v>4.2727272727272725</v>
      </c>
      <c r="Y21" s="14">
        <f>IF('Indicator Data'!AD23="No data","x",IF('Indicator Data'!AD23&gt;Y$136,10,IF('Indicator Data'!AD23&lt;Y$135,0,10-(Y$136-'Indicator Data'!AD23)/(Y$136-Y$135)*10)))</f>
        <v>8.5833333333333339</v>
      </c>
      <c r="Z21" s="139">
        <f>IF('Indicator Data'!AA23="No data","x",'Indicator Data'!AA23/'Indicator Data'!$BE23*100000)</f>
        <v>7.5222772471418811</v>
      </c>
      <c r="AA21" s="137">
        <f t="shared" si="13"/>
        <v>7.7760818085001118</v>
      </c>
      <c r="AB21" s="139">
        <f>IF('Indicator Data'!AB23="No data","x",'Indicator Data'!AB23/'Indicator Data'!$BE23*100000)</f>
        <v>0.55378728199817528</v>
      </c>
      <c r="AC21" s="137">
        <f t="shared" si="14"/>
        <v>5.8111432591138543</v>
      </c>
      <c r="AD21" s="54">
        <f t="shared" si="15"/>
        <v>6.2486571347349145</v>
      </c>
      <c r="AE21" s="14">
        <f>IF('Indicator Data'!T23="No data","x",IF('Indicator Data'!T23&gt;AE$136,10,IF('Indicator Data'!T23&lt;AE$135,0,10-(AE$136-'Indicator Data'!T23)/(AE$136-AE$135)*10)))</f>
        <v>10</v>
      </c>
      <c r="AF21" s="14">
        <f>IF('Indicator Data'!U23="No data","x",IF('Indicator Data'!U23&gt;AF$136,10,IF('Indicator Data'!U23&lt;AF$135,0,10-(AF$136-'Indicator Data'!U23)/(AF$136-AF$135)*10)))</f>
        <v>5.2888677651035065</v>
      </c>
      <c r="AG21" s="54">
        <f t="shared" si="23"/>
        <v>7.6444338825517537</v>
      </c>
      <c r="AH21" s="14">
        <f>IF('Indicator Data'!AN23="No data","x",IF('Indicator Data'!AN23&gt;AH$136,10,IF('Indicator Data'!AN23&lt;AH$135,0,10-(AH$136-'Indicator Data'!AN23)/(AH$136-AH$135)*10)))</f>
        <v>2.2074831197441211</v>
      </c>
      <c r="AI21" s="14">
        <f>IF('Indicator Data'!AS23="No data","x",IF('Indicator Data'!AS23&gt;AI$136,10,IF('Indicator Data'!AS23&lt;AI$135,0,10-(AI$136-'Indicator Data'!AS23)/(AI$136-AI$135)*10)))</f>
        <v>4.9333527249113009</v>
      </c>
      <c r="AJ21" s="54">
        <f t="shared" si="16"/>
        <v>3.570417922327711</v>
      </c>
      <c r="AK21" s="37">
        <f>'Indicator Data'!AI23+'Indicator Data'!AH23*0.5+'Indicator Data'!AG23*0.25</f>
        <v>6495.1487145698902</v>
      </c>
      <c r="AL21" s="44">
        <f>AK21/'Indicator Data'!BE23</f>
        <v>2.9974422940130013E-3</v>
      </c>
      <c r="AM21" s="54">
        <f t="shared" si="24"/>
        <v>0.29974422940130019</v>
      </c>
      <c r="AN21" s="14" t="str">
        <f>IF('Indicator Data'!AJ23="No data","x",IF(('Indicator Data'!AJ23)^2&gt;AN$135,10,IF(('Indicator Data'!AJ23)^2&lt;AN$136,0,10-(AN$135-('Indicator Data'!AJ23)^2)/(AN$135-AN$136)*10)))</f>
        <v>x</v>
      </c>
      <c r="AO21" s="54" t="str">
        <f t="shared" si="17"/>
        <v>x</v>
      </c>
      <c r="AP21" s="38">
        <f t="shared" si="8"/>
        <v>5.0225426051353885</v>
      </c>
      <c r="AQ21" s="57">
        <f t="shared" si="9"/>
        <v>4.0847860786857648</v>
      </c>
    </row>
    <row r="22" spans="1:43" s="11" customFormat="1" x14ac:dyDescent="0.25">
      <c r="A22" s="11" t="s">
        <v>367</v>
      </c>
      <c r="B22" s="32" t="s">
        <v>2</v>
      </c>
      <c r="C22" s="32" t="s">
        <v>495</v>
      </c>
      <c r="D22" s="14">
        <f>IF('Indicator Data'!M24="No data",IF((0.1284*LN('Indicator Data'!BD24)-0.4735)&gt;D$136,0,IF((0.1284*LN('Indicator Data'!BD24)-0.4735)&lt;D$135,10,(D$136-(0.1284*LN('Indicator Data'!BD24)-0.4735))/(D$136-D$135)*10)),IF('Indicator Data'!M24&gt;D$136,0,IF('Indicator Data'!M24&lt;D$135,10,(D$136-'Indicator Data'!M24)/(D$136-D$135)*10)))</f>
        <v>6.861538461538462</v>
      </c>
      <c r="E22" s="14">
        <f>IF('Indicator Data'!N24="No data","x",IF('Indicator Data'!N24&gt;E$136,10,IF('Indicator Data'!N24&lt;E$135,0,10-(E$136-'Indicator Data'!N24)/(E$136-E$135)*10)))</f>
        <v>2.5997955555555556</v>
      </c>
      <c r="F22" s="54">
        <f t="shared" si="0"/>
        <v>5.0970065396249185</v>
      </c>
      <c r="G22" s="14">
        <f>IF('Indicator Data'!AE24="No data","x",IF('Indicator Data'!AE24&gt;G$136,10,IF('Indicator Data'!AE24&lt;G$135,0,10-(G$136-'Indicator Data'!AE24)/(G$136-G$135)*10)))</f>
        <v>8.2915655483180437</v>
      </c>
      <c r="H22" s="14">
        <f>IF('Indicator Data'!AF24="No data","x",IF('Indicator Data'!AF24&gt;H$136,10,IF('Indicator Data'!AF24&lt;H$135,0,10-(H$136-'Indicator Data'!AF24)/(H$136-H$135)*10)))</f>
        <v>9.2999999999999989</v>
      </c>
      <c r="I22" s="54">
        <f t="shared" si="18"/>
        <v>8.7957827741590222</v>
      </c>
      <c r="J22" s="37">
        <f>SUM('Indicator Data'!P24,SUM('Indicator Data'!Q24:R24)*1000000)</f>
        <v>1481469156</v>
      </c>
      <c r="K22" s="37">
        <f>J22/'Indicator Data (national)'!$AY$6</f>
        <v>66.571038258855424</v>
      </c>
      <c r="L22" s="14">
        <f t="shared" si="10"/>
        <v>1.3314207651771088</v>
      </c>
      <c r="M22" s="14">
        <f>IF('Indicator Data'!S24="No data","x",IF('Indicator Data'!S24&gt;M$136,10,IF('Indicator Data'!S24&lt;M$135,0,10-(M$136-'Indicator Data'!S24)/(M$136-M$135)*10)))</f>
        <v>1.5271998520240775</v>
      </c>
      <c r="N22" s="134">
        <f>VLOOKUP(C22,'Indicator Data'!$C$5:$O$136,12,FALSE)/VLOOKUP(B22,'Indicator Data (national)'!$B$5:$AY$13,50,FALSE)*1000000</f>
        <v>7.5038693115234006E-3</v>
      </c>
      <c r="O22" s="14">
        <f t="shared" si="11"/>
        <v>7.5038693115203614E-4</v>
      </c>
      <c r="P22" s="54">
        <f t="shared" si="12"/>
        <v>0.95312366804411275</v>
      </c>
      <c r="Q22" s="47">
        <f t="shared" si="19"/>
        <v>4.9857298803632428</v>
      </c>
      <c r="R22" s="37">
        <f>IF(AND('Indicator Data'!AK24="No data",'Indicator Data'!AL24="No data"),0,SUM('Indicator Data'!AK24:AM24))</f>
        <v>0</v>
      </c>
      <c r="S22" s="14">
        <f t="shared" si="20"/>
        <v>0</v>
      </c>
      <c r="T22" s="43">
        <f>R22/'Indicator Data'!$BE24</f>
        <v>0</v>
      </c>
      <c r="U22" s="14">
        <f t="shared" si="21"/>
        <v>0</v>
      </c>
      <c r="V22" s="15">
        <f t="shared" si="22"/>
        <v>0</v>
      </c>
      <c r="W22" s="14">
        <f>IF('Indicator Data'!Z24="No data","x",IF('Indicator Data'!Z24&gt;W$136,10,IF('Indicator Data'!Z24&lt;W$135,0,10-(W$136-'Indicator Data'!Z24)/(W$136-W$135)*10)))</f>
        <v>10</v>
      </c>
      <c r="X22" s="14">
        <f>IF('Indicator Data'!Y24="No data","x",IF('Indicator Data'!Y24&gt;X$136,10,IF('Indicator Data'!Y24&lt;X$135,0,10-(X$136-'Indicator Data'!Y24)/(X$136-X$135)*10)))</f>
        <v>4.2727272727272725</v>
      </c>
      <c r="Y22" s="14">
        <f>IF('Indicator Data'!AD24="No data","x",IF('Indicator Data'!AD24&gt;Y$136,10,IF('Indicator Data'!AD24&lt;Y$135,0,10-(Y$136-'Indicator Data'!AD24)/(Y$136-Y$135)*10)))</f>
        <v>8.5833333333333339</v>
      </c>
      <c r="Z22" s="139">
        <f>IF('Indicator Data'!AA24="No data","x",'Indicator Data'!AA24/'Indicator Data'!$BE24*100000)</f>
        <v>0</v>
      </c>
      <c r="AA22" s="137">
        <f t="shared" si="13"/>
        <v>0</v>
      </c>
      <c r="AB22" s="139">
        <f>IF('Indicator Data'!AB24="No data","x",'Indicator Data'!AB24/'Indicator Data'!$BE24*100000)</f>
        <v>0.70569408270083234</v>
      </c>
      <c r="AC22" s="137">
        <f t="shared" si="14"/>
        <v>6.1620549195225447</v>
      </c>
      <c r="AD22" s="54">
        <f t="shared" si="15"/>
        <v>5.8036231051166309</v>
      </c>
      <c r="AE22" s="14">
        <f>IF('Indicator Data'!T24="No data","x",IF('Indicator Data'!T24&gt;AE$136,10,IF('Indicator Data'!T24&lt;AE$135,0,10-(AE$136-'Indicator Data'!T24)/(AE$136-AE$135)*10)))</f>
        <v>5.2307692307692308</v>
      </c>
      <c r="AF22" s="14">
        <f>IF('Indicator Data'!U24="No data","x",IF('Indicator Data'!U24&gt;AF$136,10,IF('Indicator Data'!U24&lt;AF$135,0,10-(AF$136-'Indicator Data'!U24)/(AF$136-AF$135)*10)))</f>
        <v>1.1777782248009068</v>
      </c>
      <c r="AG22" s="54">
        <f t="shared" si="23"/>
        <v>3.2042737277850688</v>
      </c>
      <c r="AH22" s="14">
        <f>IF('Indicator Data'!AN24="No data","x",IF('Indicator Data'!AN24&gt;AH$136,10,IF('Indicator Data'!AN24&lt;AH$135,0,10-(AH$136-'Indicator Data'!AN24)/(AH$136-AH$135)*10)))</f>
        <v>0.60206802292164419</v>
      </c>
      <c r="AI22" s="14">
        <f>IF('Indicator Data'!AS24="No data","x",IF('Indicator Data'!AS24&gt;AI$136,10,IF('Indicator Data'!AS24&lt;AI$135,0,10-(AI$136-'Indicator Data'!AS24)/(AI$136-AI$135)*10)))</f>
        <v>0.63333762649611813</v>
      </c>
      <c r="AJ22" s="54">
        <f t="shared" si="16"/>
        <v>0.61770282470888116</v>
      </c>
      <c r="AK22" s="37">
        <f>'Indicator Data'!AI24+'Indicator Data'!AH24*0.5+'Indicator Data'!AG24*0.25</f>
        <v>0</v>
      </c>
      <c r="AL22" s="44">
        <f>AK22/'Indicator Data'!BE24</f>
        <v>0</v>
      </c>
      <c r="AM22" s="54">
        <f t="shared" si="24"/>
        <v>0</v>
      </c>
      <c r="AN22" s="14" t="str">
        <f>IF('Indicator Data'!AJ24="No data","x",IF(('Indicator Data'!AJ24)^2&gt;AN$135,10,IF(('Indicator Data'!AJ24)^2&lt;AN$136,0,10-(AN$135-('Indicator Data'!AJ24)^2)/(AN$135-AN$136)*10)))</f>
        <v>x</v>
      </c>
      <c r="AO22" s="54" t="str">
        <f t="shared" si="17"/>
        <v>x</v>
      </c>
      <c r="AP22" s="38">
        <f t="shared" si="8"/>
        <v>2.7475454180016987</v>
      </c>
      <c r="AQ22" s="57">
        <f t="shared" si="9"/>
        <v>1.4711677657788533</v>
      </c>
    </row>
    <row r="23" spans="1:43" s="11" customFormat="1" x14ac:dyDescent="0.25">
      <c r="A23" s="11" t="s">
        <v>368</v>
      </c>
      <c r="B23" s="32" t="s">
        <v>2</v>
      </c>
      <c r="C23" s="32" t="s">
        <v>496</v>
      </c>
      <c r="D23" s="14">
        <f>IF('Indicator Data'!M25="No data",IF((0.1284*LN('Indicator Data'!BD25)-0.4735)&gt;D$136,0,IF((0.1284*LN('Indicator Data'!BD25)-0.4735)&lt;D$135,10,(D$136-(0.1284*LN('Indicator Data'!BD25)-0.4735))/(D$136-D$135)*10)),IF('Indicator Data'!M25&gt;D$136,0,IF('Indicator Data'!M25&lt;D$135,10,(D$136-'Indicator Data'!M25)/(D$136-D$135)*10)))</f>
        <v>6.861538461538462</v>
      </c>
      <c r="E23" s="14">
        <f>IF('Indicator Data'!N25="No data","x",IF('Indicator Data'!N25&gt;E$136,10,IF('Indicator Data'!N25&lt;E$135,0,10-(E$136-'Indicator Data'!N25)/(E$136-E$135)*10)))</f>
        <v>2.1436577777777774</v>
      </c>
      <c r="F23" s="54">
        <f t="shared" si="0"/>
        <v>4.9379559679406091</v>
      </c>
      <c r="G23" s="14">
        <f>IF('Indicator Data'!AE25="No data","x",IF('Indicator Data'!AE25&gt;G$136,10,IF('Indicator Data'!AE25&lt;G$135,0,10-(G$136-'Indicator Data'!AE25)/(G$136-G$135)*10)))</f>
        <v>8.2915655483180437</v>
      </c>
      <c r="H23" s="14">
        <f>IF('Indicator Data'!AF25="No data","x",IF('Indicator Data'!AF25&gt;H$136,10,IF('Indicator Data'!AF25&lt;H$135,0,10-(H$136-'Indicator Data'!AF25)/(H$136-H$135)*10)))</f>
        <v>9.2999999999999989</v>
      </c>
      <c r="I23" s="54">
        <f t="shared" si="18"/>
        <v>8.7957827741590222</v>
      </c>
      <c r="J23" s="37">
        <f>SUM('Indicator Data'!P25,SUM('Indicator Data'!Q25:R25)*1000000)</f>
        <v>1481469156</v>
      </c>
      <c r="K23" s="37">
        <f>J23/'Indicator Data (national)'!$AY$6</f>
        <v>66.571038258855424</v>
      </c>
      <c r="L23" s="14">
        <f t="shared" si="10"/>
        <v>1.3314207651771088</v>
      </c>
      <c r="M23" s="14">
        <f>IF('Indicator Data'!S25="No data","x",IF('Indicator Data'!S25&gt;M$136,10,IF('Indicator Data'!S25&lt;M$135,0,10-(M$136-'Indicator Data'!S25)/(M$136-M$135)*10)))</f>
        <v>1.5271998520240775</v>
      </c>
      <c r="N23" s="134">
        <f>VLOOKUP(C23,'Indicator Data'!$C$5:$O$136,12,FALSE)/VLOOKUP(B23,'Indicator Data (national)'!$B$5:$AY$13,50,FALSE)*1000000</f>
        <v>6.5815075870320422E-3</v>
      </c>
      <c r="O23" s="14">
        <f t="shared" si="11"/>
        <v>6.5815075870290229E-4</v>
      </c>
      <c r="P23" s="54">
        <f t="shared" si="12"/>
        <v>0.95309292265329637</v>
      </c>
      <c r="Q23" s="47">
        <f t="shared" si="19"/>
        <v>4.9061969081733849</v>
      </c>
      <c r="R23" s="37">
        <f>IF(AND('Indicator Data'!AK25="No data",'Indicator Data'!AL25="No data"),0,SUM('Indicator Data'!AK25:AM25))</f>
        <v>0</v>
      </c>
      <c r="S23" s="14">
        <f t="shared" si="20"/>
        <v>0</v>
      </c>
      <c r="T23" s="43">
        <f>R23/'Indicator Data'!$BE25</f>
        <v>0</v>
      </c>
      <c r="U23" s="14">
        <f t="shared" si="21"/>
        <v>0</v>
      </c>
      <c r="V23" s="15">
        <f t="shared" si="22"/>
        <v>0</v>
      </c>
      <c r="W23" s="14">
        <f>IF('Indicator Data'!Z25="No data","x",IF('Indicator Data'!Z25&gt;W$136,10,IF('Indicator Data'!Z25&lt;W$135,0,10-(W$136-'Indicator Data'!Z25)/(W$136-W$135)*10)))</f>
        <v>5.6</v>
      </c>
      <c r="X23" s="14">
        <f>IF('Indicator Data'!Y25="No data","x",IF('Indicator Data'!Y25&gt;X$136,10,IF('Indicator Data'!Y25&lt;X$135,0,10-(X$136-'Indicator Data'!Y25)/(X$136-X$135)*10)))</f>
        <v>4.2727272727272725</v>
      </c>
      <c r="Y23" s="14">
        <f>IF('Indicator Data'!AD25="No data","x",IF('Indicator Data'!AD25&gt;Y$136,10,IF('Indicator Data'!AD25&lt;Y$135,0,10-(Y$136-'Indicator Data'!AD25)/(Y$136-Y$135)*10)))</f>
        <v>8.5833333333333339</v>
      </c>
      <c r="Z23" s="139">
        <f>IF('Indicator Data'!AA25="No data","x",'Indicator Data'!AA25/'Indicator Data'!$BE25*100000)</f>
        <v>0.22017035681358452</v>
      </c>
      <c r="AA23" s="137">
        <f t="shared" si="13"/>
        <v>3.6300884967283942</v>
      </c>
      <c r="AB23" s="139">
        <f>IF('Indicator Data'!AB25="No data","x",'Indicator Data'!AB25/'Indicator Data'!$BE25*100000)</f>
        <v>0.66051107044075352</v>
      </c>
      <c r="AC23" s="137">
        <f t="shared" si="14"/>
        <v>6.066267003226729</v>
      </c>
      <c r="AD23" s="54">
        <f t="shared" si="15"/>
        <v>5.6304832212031455</v>
      </c>
      <c r="AE23" s="14">
        <f>IF('Indicator Data'!T25="No data","x",IF('Indicator Data'!T25&gt;AE$136,10,IF('Indicator Data'!T25&lt;AE$135,0,10-(AE$136-'Indicator Data'!T25)/(AE$136-AE$135)*10)))</f>
        <v>7.6923076923076916</v>
      </c>
      <c r="AF23" s="14">
        <f>IF('Indicator Data'!U25="No data","x",IF('Indicator Data'!U25&gt;AF$136,10,IF('Indicator Data'!U25&lt;AF$135,0,10-(AF$136-'Indicator Data'!U25)/(AF$136-AF$135)*10)))</f>
        <v>1.0889201982495802</v>
      </c>
      <c r="AG23" s="54">
        <f t="shared" si="23"/>
        <v>4.3906139452786359</v>
      </c>
      <c r="AH23" s="14">
        <f>IF('Indicator Data'!AN25="No data","x",IF('Indicator Data'!AN25&gt;AH$136,10,IF('Indicator Data'!AN25&lt;AH$135,0,10-(AH$136-'Indicator Data'!AN25)/(AH$136-AH$135)*10)))</f>
        <v>0.28099112526646586</v>
      </c>
      <c r="AI23" s="14">
        <f>IF('Indicator Data'!AS25="No data","x",IF('Indicator Data'!AS25&gt;AI$136,10,IF('Indicator Data'!AS25&lt;AI$135,0,10-(AI$136-'Indicator Data'!AS25)/(AI$136-AI$135)*10)))</f>
        <v>0</v>
      </c>
      <c r="AJ23" s="54">
        <f t="shared" si="16"/>
        <v>0.14049556263323293</v>
      </c>
      <c r="AK23" s="37">
        <f>'Indicator Data'!AI25+'Indicator Data'!AH25*0.5+'Indicator Data'!AG25*0.25</f>
        <v>0</v>
      </c>
      <c r="AL23" s="44">
        <f>AK23/'Indicator Data'!BE25</f>
        <v>0</v>
      </c>
      <c r="AM23" s="54">
        <f t="shared" si="24"/>
        <v>0</v>
      </c>
      <c r="AN23" s="14" t="str">
        <f>IF('Indicator Data'!AJ25="No data","x",IF(('Indicator Data'!AJ25)^2&gt;AN$135,10,IF(('Indicator Data'!AJ25)^2&lt;AN$136,0,10-(AN$135-('Indicator Data'!AJ25)^2)/(AN$135-AN$136)*10)))</f>
        <v>x</v>
      </c>
      <c r="AO23" s="54" t="str">
        <f t="shared" si="17"/>
        <v>x</v>
      </c>
      <c r="AP23" s="38">
        <f t="shared" si="8"/>
        <v>2.9254256751911956</v>
      </c>
      <c r="AQ23" s="57">
        <f t="shared" si="9"/>
        <v>1.5742321457938837</v>
      </c>
    </row>
    <row r="24" spans="1:43" s="11" customFormat="1" x14ac:dyDescent="0.25">
      <c r="A24" s="11" t="s">
        <v>369</v>
      </c>
      <c r="B24" s="32" t="s">
        <v>2</v>
      </c>
      <c r="C24" s="32" t="s">
        <v>497</v>
      </c>
      <c r="D24" s="14">
        <f>IF('Indicator Data'!M26="No data",IF((0.1284*LN('Indicator Data'!BD26)-0.4735)&gt;D$136,0,IF((0.1284*LN('Indicator Data'!BD26)-0.4735)&lt;D$135,10,(D$136-(0.1284*LN('Indicator Data'!BD26)-0.4735))/(D$136-D$135)*10)),IF('Indicator Data'!M26&gt;D$136,0,IF('Indicator Data'!M26&lt;D$135,10,(D$136-'Indicator Data'!M26)/(D$136-D$135)*10)))</f>
        <v>6.861538461538462</v>
      </c>
      <c r="E24" s="14">
        <f>IF('Indicator Data'!N26="No data","x",IF('Indicator Data'!N26&gt;E$136,10,IF('Indicator Data'!N26&lt;E$135,0,10-(E$136-'Indicator Data'!N26)/(E$136-E$135)*10)))</f>
        <v>1.7941488888888895</v>
      </c>
      <c r="F24" s="54">
        <f t="shared" si="0"/>
        <v>4.8188056642452999</v>
      </c>
      <c r="G24" s="14">
        <f>IF('Indicator Data'!AE26="No data","x",IF('Indicator Data'!AE26&gt;G$136,10,IF('Indicator Data'!AE26&lt;G$135,0,10-(G$136-'Indicator Data'!AE26)/(G$136-G$135)*10)))</f>
        <v>8.2915655483180437</v>
      </c>
      <c r="H24" s="14">
        <f>IF('Indicator Data'!AF26="No data","x",IF('Indicator Data'!AF26&gt;H$136,10,IF('Indicator Data'!AF26&lt;H$135,0,10-(H$136-'Indicator Data'!AF26)/(H$136-H$135)*10)))</f>
        <v>9.2999999999999989</v>
      </c>
      <c r="I24" s="54">
        <f t="shared" si="18"/>
        <v>8.7957827741590222</v>
      </c>
      <c r="J24" s="37">
        <f>SUM('Indicator Data'!P26,SUM('Indicator Data'!Q26:R26)*1000000)</f>
        <v>1481469156</v>
      </c>
      <c r="K24" s="37">
        <f>J24/'Indicator Data (national)'!$AY$6</f>
        <v>66.571038258855424</v>
      </c>
      <c r="L24" s="14">
        <f t="shared" si="10"/>
        <v>1.3314207651771088</v>
      </c>
      <c r="M24" s="14">
        <f>IF('Indicator Data'!S26="No data","x",IF('Indicator Data'!S26&gt;M$136,10,IF('Indicator Data'!S26&lt;M$135,0,10-(M$136-'Indicator Data'!S26)/(M$136-M$135)*10)))</f>
        <v>1.5271998520240775</v>
      </c>
      <c r="N24" s="134">
        <f>VLOOKUP(C24,'Indicator Data'!$C$5:$O$136,12,FALSE)/VLOOKUP(B24,'Indicator Data (national)'!$B$5:$AY$13,50,FALSE)*1000000</f>
        <v>5.8747614300898102E-3</v>
      </c>
      <c r="O24" s="14">
        <f t="shared" si="11"/>
        <v>5.8747614300891371E-4</v>
      </c>
      <c r="P24" s="54">
        <f t="shared" si="12"/>
        <v>0.95306936444806511</v>
      </c>
      <c r="Q24" s="47">
        <f t="shared" si="19"/>
        <v>4.8466158667744219</v>
      </c>
      <c r="R24" s="37">
        <f>IF(AND('Indicator Data'!AK26="No data",'Indicator Data'!AL26="No data"),0,SUM('Indicator Data'!AK26:AM26))</f>
        <v>0</v>
      </c>
      <c r="S24" s="14">
        <f t="shared" si="20"/>
        <v>0</v>
      </c>
      <c r="T24" s="43">
        <f>R24/'Indicator Data'!$BE26</f>
        <v>0</v>
      </c>
      <c r="U24" s="14">
        <f t="shared" si="21"/>
        <v>0</v>
      </c>
      <c r="V24" s="15">
        <f t="shared" si="22"/>
        <v>0</v>
      </c>
      <c r="W24" s="14">
        <f>IF('Indicator Data'!Z26="No data","x",IF('Indicator Data'!Z26&gt;W$136,10,IF('Indicator Data'!Z26&lt;W$135,0,10-(W$136-'Indicator Data'!Z26)/(W$136-W$135)*10)))</f>
        <v>10</v>
      </c>
      <c r="X24" s="14">
        <f>IF('Indicator Data'!Y26="No data","x",IF('Indicator Data'!Y26&gt;X$136,10,IF('Indicator Data'!Y26&lt;X$135,0,10-(X$136-'Indicator Data'!Y26)/(X$136-X$135)*10)))</f>
        <v>4.2727272727272725</v>
      </c>
      <c r="Y24" s="14">
        <f>IF('Indicator Data'!AD26="No data","x",IF('Indicator Data'!AD26&gt;Y$136,10,IF('Indicator Data'!AD26&lt;Y$135,0,10-(Y$136-'Indicator Data'!AD26)/(Y$136-Y$135)*10)))</f>
        <v>8.5833333333333339</v>
      </c>
      <c r="Z24" s="139">
        <f>IF('Indicator Data'!AA26="No data","x",'Indicator Data'!AA26/'Indicator Data'!$BE26*100000)</f>
        <v>0</v>
      </c>
      <c r="AA24" s="137">
        <f t="shared" si="13"/>
        <v>0</v>
      </c>
      <c r="AB24" s="139">
        <f>IF('Indicator Data'!AB26="No data","x",'Indicator Data'!AB26/'Indicator Data'!$BE26*100000)</f>
        <v>0.84521803807989004</v>
      </c>
      <c r="AC24" s="137">
        <f t="shared" si="14"/>
        <v>6.4232291896749345</v>
      </c>
      <c r="AD24" s="54">
        <f t="shared" si="15"/>
        <v>5.8558579591471087</v>
      </c>
      <c r="AE24" s="14">
        <f>IF('Indicator Data'!T26="No data","x",IF('Indicator Data'!T26&gt;AE$136,10,IF('Indicator Data'!T26&lt;AE$135,0,10-(AE$136-'Indicator Data'!T26)/(AE$136-AE$135)*10)))</f>
        <v>7.9230769230769234</v>
      </c>
      <c r="AF24" s="14">
        <f>IF('Indicator Data'!U26="No data","x",IF('Indicator Data'!U26&gt;AF$136,10,IF('Indicator Data'!U26&lt;AF$135,0,10-(AF$136-'Indicator Data'!U26)/(AF$136-AF$135)*10)))</f>
        <v>1.9111087780519131</v>
      </c>
      <c r="AG24" s="54">
        <f t="shared" si="23"/>
        <v>4.9170928505644182</v>
      </c>
      <c r="AH24" s="14">
        <f>IF('Indicator Data'!AN26="No data","x",IF('Indicator Data'!AN26&gt;AH$136,10,IF('Indicator Data'!AN26&lt;AH$135,0,10-(AH$136-'Indicator Data'!AN26)/(AH$136-AH$135)*10)))</f>
        <v>0.96314466733886306</v>
      </c>
      <c r="AI24" s="14">
        <f>IF('Indicator Data'!AS26="No data","x",IF('Indicator Data'!AS26&gt;AI$136,10,IF('Indicator Data'!AS26&lt;AI$135,0,10-(AI$136-'Indicator Data'!AS26)/(AI$136-AI$135)*10)))</f>
        <v>1.9333122645437353</v>
      </c>
      <c r="AJ24" s="54">
        <f t="shared" si="16"/>
        <v>1.4482284659412992</v>
      </c>
      <c r="AK24" s="37">
        <f>'Indicator Data'!AI26+'Indicator Data'!AH26*0.5+'Indicator Data'!AG26*0.25</f>
        <v>0</v>
      </c>
      <c r="AL24" s="44">
        <f>AK24/'Indicator Data'!BE26</f>
        <v>0</v>
      </c>
      <c r="AM24" s="54">
        <f t="shared" si="24"/>
        <v>0</v>
      </c>
      <c r="AN24" s="14" t="str">
        <f>IF('Indicator Data'!AJ26="No data","x",IF(('Indicator Data'!AJ26)^2&gt;AN$135,10,IF(('Indicator Data'!AJ26)^2&lt;AN$136,0,10-(AN$135-('Indicator Data'!AJ26)^2)/(AN$135-AN$136)*10)))</f>
        <v>x</v>
      </c>
      <c r="AO24" s="54" t="str">
        <f t="shared" si="17"/>
        <v>x</v>
      </c>
      <c r="AP24" s="38">
        <f t="shared" si="8"/>
        <v>3.4223285433579251</v>
      </c>
      <c r="AQ24" s="57">
        <f t="shared" si="9"/>
        <v>1.8682264196589968</v>
      </c>
    </row>
    <row r="25" spans="1:43" s="11" customFormat="1" x14ac:dyDescent="0.25">
      <c r="A25" s="11" t="s">
        <v>362</v>
      </c>
      <c r="B25" s="32" t="s">
        <v>2</v>
      </c>
      <c r="C25" s="32" t="s">
        <v>498</v>
      </c>
      <c r="D25" s="14">
        <f>IF('Indicator Data'!M27="No data",IF((0.1284*LN('Indicator Data'!BD27)-0.4735)&gt;D$136,0,IF((0.1284*LN('Indicator Data'!BD27)-0.4735)&lt;D$135,10,(D$136-(0.1284*LN('Indicator Data'!BD27)-0.4735))/(D$136-D$135)*10)),IF('Indicator Data'!M27&gt;D$136,0,IF('Indicator Data'!M27&lt;D$135,10,(D$136-'Indicator Data'!M27)/(D$136-D$135)*10)))</f>
        <v>6.861538461538462</v>
      </c>
      <c r="E25" s="14">
        <f>IF('Indicator Data'!N27="No data","x",IF('Indicator Data'!N27&gt;E$136,10,IF('Indicator Data'!N27&lt;E$135,0,10-(E$136-'Indicator Data'!N27)/(E$136-E$135)*10)))</f>
        <v>1.7611044444444452</v>
      </c>
      <c r="F25" s="54">
        <f t="shared" si="0"/>
        <v>4.8076570893871011</v>
      </c>
      <c r="G25" s="14">
        <f>IF('Indicator Data'!AE27="No data","x",IF('Indicator Data'!AE27&gt;G$136,10,IF('Indicator Data'!AE27&lt;G$135,0,10-(G$136-'Indicator Data'!AE27)/(G$136-G$135)*10)))</f>
        <v>8.2915655483180437</v>
      </c>
      <c r="H25" s="14">
        <f>IF('Indicator Data'!AF27="No data","x",IF('Indicator Data'!AF27&gt;H$136,10,IF('Indicator Data'!AF27&lt;H$135,0,10-(H$136-'Indicator Data'!AF27)/(H$136-H$135)*10)))</f>
        <v>9.2999999999999989</v>
      </c>
      <c r="I25" s="54">
        <f t="shared" si="18"/>
        <v>8.7957827741590222</v>
      </c>
      <c r="J25" s="37">
        <f>SUM('Indicator Data'!P27,SUM('Indicator Data'!Q27:R27)*1000000)</f>
        <v>1481469156</v>
      </c>
      <c r="K25" s="37">
        <f>J25/'Indicator Data (national)'!$AY$6</f>
        <v>66.571038258855424</v>
      </c>
      <c r="L25" s="14">
        <f t="shared" si="10"/>
        <v>1.3314207651771088</v>
      </c>
      <c r="M25" s="14">
        <f>IF('Indicator Data'!S27="No data","x",IF('Indicator Data'!S27&gt;M$136,10,IF('Indicator Data'!S27&lt;M$135,0,10-(M$136-'Indicator Data'!S27)/(M$136-M$135)*10)))</f>
        <v>1.5271998520240775</v>
      </c>
      <c r="N25" s="134">
        <f>VLOOKUP(C25,'Indicator Data'!$C$5:$O$136,12,FALSE)/VLOOKUP(B25,'Indicator Data (national)'!$B$5:$AY$13,50,FALSE)*1000000</f>
        <v>5.8079418587946531E-3</v>
      </c>
      <c r="O25" s="14">
        <f t="shared" si="11"/>
        <v>5.8079418587908549E-4</v>
      </c>
      <c r="P25" s="54">
        <f t="shared" si="12"/>
        <v>0.9530671371290218</v>
      </c>
      <c r="Q25" s="47">
        <f t="shared" si="19"/>
        <v>4.8410410225155616</v>
      </c>
      <c r="R25" s="37">
        <f>IF(AND('Indicator Data'!AK27="No data",'Indicator Data'!AL27="No data"),0,SUM('Indicator Data'!AK27:AM27))</f>
        <v>0</v>
      </c>
      <c r="S25" s="14">
        <f t="shared" si="20"/>
        <v>0</v>
      </c>
      <c r="T25" s="43">
        <f>R25/'Indicator Data'!$BE27</f>
        <v>0</v>
      </c>
      <c r="U25" s="14">
        <f t="shared" si="21"/>
        <v>0</v>
      </c>
      <c r="V25" s="15">
        <f t="shared" si="22"/>
        <v>0</v>
      </c>
      <c r="W25" s="14">
        <f>IF('Indicator Data'!Z27="No data","x",IF('Indicator Data'!Z27&gt;W$136,10,IF('Indicator Data'!Z27&lt;W$135,0,10-(W$136-'Indicator Data'!Z27)/(W$136-W$135)*10)))</f>
        <v>10</v>
      </c>
      <c r="X25" s="14">
        <f>IF('Indicator Data'!Y27="No data","x",IF('Indicator Data'!Y27&gt;X$136,10,IF('Indicator Data'!Y27&lt;X$135,0,10-(X$136-'Indicator Data'!Y27)/(X$136-X$135)*10)))</f>
        <v>4.2727272727272725</v>
      </c>
      <c r="Y25" s="14">
        <f>IF('Indicator Data'!AD27="No data","x",IF('Indicator Data'!AD27&gt;Y$136,10,IF('Indicator Data'!AD27&lt;Y$135,0,10-(Y$136-'Indicator Data'!AD27)/(Y$136-Y$135)*10)))</f>
        <v>8.5833333333333339</v>
      </c>
      <c r="Z25" s="139">
        <f>IF('Indicator Data'!AA27="No data","x",'Indicator Data'!AA27/'Indicator Data'!$BE27*100000)</f>
        <v>0</v>
      </c>
      <c r="AA25" s="137">
        <f t="shared" si="13"/>
        <v>0</v>
      </c>
      <c r="AB25" s="139">
        <f>IF('Indicator Data'!AB27="No data","x",'Indicator Data'!AB27/'Indicator Data'!$BE27*100000)</f>
        <v>0.21105120383606668</v>
      </c>
      <c r="AC25" s="137">
        <f t="shared" si="14"/>
        <v>4.4146261123773893</v>
      </c>
      <c r="AD25" s="54">
        <f t="shared" si="15"/>
        <v>5.4541373436876004</v>
      </c>
      <c r="AE25" s="14">
        <f>IF('Indicator Data'!T27="No data","x",IF('Indicator Data'!T27&gt;AE$136,10,IF('Indicator Data'!T27&lt;AE$135,0,10-(AE$136-'Indicator Data'!T27)/(AE$136-AE$135)*10)))</f>
        <v>9.7692307692307701</v>
      </c>
      <c r="AF25" s="14">
        <f>IF('Indicator Data'!U27="No data","x",IF('Indicator Data'!U27&gt;AF$136,10,IF('Indicator Data'!U27&lt;AF$135,0,10-(AF$136-'Indicator Data'!U27)/(AF$136-AF$135)*10)))</f>
        <v>1.7777910908253549</v>
      </c>
      <c r="AG25" s="54">
        <f t="shared" si="23"/>
        <v>5.7735109300280625</v>
      </c>
      <c r="AH25" s="14">
        <f>IF('Indicator Data'!AN27="No data","x",IF('Indicator Data'!AN27&gt;AH$136,10,IF('Indicator Data'!AN27&lt;AH$135,0,10-(AH$136-'Indicator Data'!AN27)/(AH$136-AH$135)*10)))</f>
        <v>1.1237596690502727</v>
      </c>
      <c r="AI25" s="14">
        <f>IF('Indicator Data'!AS27="No data","x",IF('Indicator Data'!AS27&gt;AI$136,10,IF('Indicator Data'!AS27&lt;AI$135,0,10-(AI$136-'Indicator Data'!AS27)/(AI$136-AI$135)*10)))</f>
        <v>0</v>
      </c>
      <c r="AJ25" s="54">
        <f t="shared" si="16"/>
        <v>0.56187983452513635</v>
      </c>
      <c r="AK25" s="37">
        <f>'Indicator Data'!AI27+'Indicator Data'!AH27*0.5+'Indicator Data'!AG27*0.25</f>
        <v>0</v>
      </c>
      <c r="AL25" s="44">
        <f>AK25/'Indicator Data'!BE27</f>
        <v>0</v>
      </c>
      <c r="AM25" s="54">
        <f t="shared" si="24"/>
        <v>0</v>
      </c>
      <c r="AN25" s="14" t="str">
        <f>IF('Indicator Data'!AJ27="No data","x",IF(('Indicator Data'!AJ27)^2&gt;AN$135,10,IF(('Indicator Data'!AJ27)^2&lt;AN$136,0,10-(AN$135-('Indicator Data'!AJ27)^2)/(AN$135-AN$136)*10)))</f>
        <v>x</v>
      </c>
      <c r="AO25" s="54" t="str">
        <f t="shared" si="17"/>
        <v>x</v>
      </c>
      <c r="AP25" s="38">
        <f t="shared" si="8"/>
        <v>3.3980436988824407</v>
      </c>
      <c r="AQ25" s="57">
        <f t="shared" si="9"/>
        <v>1.8536412070410475</v>
      </c>
    </row>
    <row r="26" spans="1:43" s="11" customFormat="1" x14ac:dyDescent="0.25">
      <c r="A26" s="11" t="s">
        <v>370</v>
      </c>
      <c r="B26" s="32" t="s">
        <v>6</v>
      </c>
      <c r="C26" s="32" t="s">
        <v>499</v>
      </c>
      <c r="D26" s="14">
        <f>IF('Indicator Data'!M28="No data",IF((0.1284*LN('Indicator Data'!BD28)-0.4735)&gt;D$136,0,IF((0.1284*LN('Indicator Data'!BD28)-0.4735)&lt;D$135,10,(D$136-(0.1284*LN('Indicator Data'!BD28)-0.4735))/(D$136-D$135)*10)),IF('Indicator Data'!M28&gt;D$136,0,IF('Indicator Data'!M28&lt;D$135,10,(D$136-'Indicator Data'!M28)/(D$136-D$135)*10)))</f>
        <v>7.8307692307692296</v>
      </c>
      <c r="E26" s="14">
        <f>IF('Indicator Data'!N28="No data","x",IF('Indicator Data'!N28&gt;E$136,10,IF('Indicator Data'!N28&lt;E$135,0,10-(E$136-'Indicator Data'!N28)/(E$136-E$135)*10)))</f>
        <v>1.671482382421889</v>
      </c>
      <c r="F26" s="54">
        <f t="shared" si="0"/>
        <v>5.5464719086472494</v>
      </c>
      <c r="G26" s="14">
        <f>IF('Indicator Data'!AE28="No data","x",IF('Indicator Data'!AE28&gt;G$136,10,IF('Indicator Data'!AE28&lt;G$135,0,10-(G$136-'Indicator Data'!AE28)/(G$136-G$135)*10)))</f>
        <v>8.3265834303114659</v>
      </c>
      <c r="H26" s="14">
        <f>IF('Indicator Data'!AF28="No data","x",IF('Indicator Data'!AF28&gt;H$136,10,IF('Indicator Data'!AF28&lt;H$135,0,10-(H$136-'Indicator Data'!AF28)/(H$136-H$135)*10)))</f>
        <v>9.35</v>
      </c>
      <c r="I26" s="54">
        <f t="shared" si="18"/>
        <v>8.8382917151557336</v>
      </c>
      <c r="J26" s="37">
        <f>SUM('Indicator Data'!P28,SUM('Indicator Data'!Q28:R28)*1000000)</f>
        <v>269498727</v>
      </c>
      <c r="K26" s="37">
        <f>J26/'Indicator Data (national)'!$AY$8</f>
        <v>145.73131074983033</v>
      </c>
      <c r="L26" s="14">
        <f t="shared" si="10"/>
        <v>2.9146262149966065</v>
      </c>
      <c r="M26" s="14">
        <f>IF('Indicator Data'!S28="No data","x",IF('Indicator Data'!S28&gt;M$136,10,IF('Indicator Data'!S28&lt;M$135,0,10-(M$136-'Indicator Data'!S28)/(M$136-M$135)*10)))</f>
        <v>10</v>
      </c>
      <c r="N26" s="134">
        <f>VLOOKUP(C26,'Indicator Data'!$C$5:$O$136,12,FALSE)/VLOOKUP(B26,'Indicator Data (national)'!$B$5:$AY$13,50,FALSE)*1000000</f>
        <v>6.7710875937989551E-2</v>
      </c>
      <c r="O26" s="14">
        <f t="shared" si="11"/>
        <v>6.7710875937994075E-3</v>
      </c>
      <c r="P26" s="54">
        <f t="shared" si="12"/>
        <v>4.3071324341968014</v>
      </c>
      <c r="Q26" s="47">
        <f t="shared" si="19"/>
        <v>6.0595919916617582</v>
      </c>
      <c r="R26" s="37">
        <f>IF(AND('Indicator Data'!AK28="No data",'Indicator Data'!AL28="No data"),0,SUM('Indicator Data'!AK28:AM28))</f>
        <v>0</v>
      </c>
      <c r="S26" s="14">
        <f t="shared" si="20"/>
        <v>0</v>
      </c>
      <c r="T26" s="43">
        <f>R26/'Indicator Data'!$BE28</f>
        <v>0</v>
      </c>
      <c r="U26" s="14">
        <f t="shared" si="21"/>
        <v>0</v>
      </c>
      <c r="V26" s="15">
        <f t="shared" si="22"/>
        <v>0</v>
      </c>
      <c r="W26" s="14">
        <f>IF('Indicator Data'!Z28="No data","x",IF('Indicator Data'!Z28&gt;W$136,10,IF('Indicator Data'!Z28&lt;W$135,0,10-(W$136-'Indicator Data'!Z28)/(W$136-W$135)*10)))</f>
        <v>3</v>
      </c>
      <c r="X26" s="14">
        <f>IF('Indicator Data'!Y28="No data","x",IF('Indicator Data'!Y28&gt;X$136,10,IF('Indicator Data'!Y28&lt;X$135,0,10-(X$136-'Indicator Data'!Y28)/(X$136-X$135)*10)))</f>
        <v>3.1454545454545455</v>
      </c>
      <c r="Y26" s="14">
        <f>IF('Indicator Data'!AD28="No data","x",IF('Indicator Data'!AD28&gt;Y$136,10,IF('Indicator Data'!AD28&lt;Y$135,0,10-(Y$136-'Indicator Data'!AD28)/(Y$136-Y$135)*10)))</f>
        <v>8.0833333333333339</v>
      </c>
      <c r="Z26" s="139" t="str">
        <f>IF('Indicator Data'!AA28="No data","x",'Indicator Data'!AA28/'Indicator Data'!$BE28*100000)</f>
        <v>x</v>
      </c>
      <c r="AA26" s="137" t="str">
        <f t="shared" si="13"/>
        <v>x</v>
      </c>
      <c r="AB26" s="139" t="str">
        <f>IF('Indicator Data'!AB28="No data","x",'Indicator Data'!AB28/'Indicator Data'!$BE28*100000)</f>
        <v>x</v>
      </c>
      <c r="AC26" s="137" t="str">
        <f t="shared" si="14"/>
        <v>x</v>
      </c>
      <c r="AD26" s="54">
        <f t="shared" si="15"/>
        <v>4.7429292929292934</v>
      </c>
      <c r="AE26" s="14">
        <f>IF('Indicator Data'!T28="No data","x",IF('Indicator Data'!T28&gt;AE$136,10,IF('Indicator Data'!T28&lt;AE$135,0,10-(AE$136-'Indicator Data'!T28)/(AE$136-AE$135)*10)))</f>
        <v>5.6076923076923082</v>
      </c>
      <c r="AF26" s="14">
        <f>IF('Indicator Data'!U28="No data","x",IF('Indicator Data'!U28&gt;AF$136,10,IF('Indicator Data'!U28&lt;AF$135,0,10-(AF$136-'Indicator Data'!U28)/(AF$136-AF$135)*10)))</f>
        <v>2.4142277060096813</v>
      </c>
      <c r="AG26" s="54">
        <f t="shared" si="23"/>
        <v>4.0109600068509952</v>
      </c>
      <c r="AH26" s="14">
        <f>IF('Indicator Data'!AN28="No data","x",IF('Indicator Data'!AN28&gt;AH$136,10,IF('Indicator Data'!AN28&lt;AH$135,0,10-(AH$136-'Indicator Data'!AN28)/(AH$136-AH$135)*10)))</f>
        <v>6.5411666903665466</v>
      </c>
      <c r="AI26" s="14">
        <f>IF('Indicator Data'!AS28="No data","x",IF('Indicator Data'!AS28&gt;AI$136,10,IF('Indicator Data'!AS28&lt;AI$135,0,10-(AI$136-'Indicator Data'!AS28)/(AI$136-AI$135)*10)))</f>
        <v>6.4605871007026101</v>
      </c>
      <c r="AJ26" s="54">
        <f t="shared" si="16"/>
        <v>6.5008768955345779</v>
      </c>
      <c r="AK26" s="37">
        <f>'Indicator Data'!AI28+'Indicator Data'!AH28*0.5+'Indicator Data'!AG28*0.25</f>
        <v>2266.7008252719024</v>
      </c>
      <c r="AL26" s="44">
        <f>AK26/'Indicator Data'!BE28</f>
        <v>7.2416243099961738E-2</v>
      </c>
      <c r="AM26" s="54">
        <f t="shared" si="24"/>
        <v>7.2416243099961735</v>
      </c>
      <c r="AN26" s="14">
        <f>IF('Indicator Data'!AJ28="No data","x",IF(('Indicator Data'!AJ28)^2&gt;AN$135,10,IF(('Indicator Data'!AJ28)^2&lt;AN$136,0,10-(AN$135-('Indicator Data'!AJ28)^2)/(AN$135-AN$136)*10)))</f>
        <v>0</v>
      </c>
      <c r="AO26" s="54">
        <f t="shared" si="17"/>
        <v>0</v>
      </c>
      <c r="AP26" s="38">
        <f t="shared" si="8"/>
        <v>4.9382944364814412</v>
      </c>
      <c r="AQ26" s="57">
        <f t="shared" si="9"/>
        <v>2.8293931769908198</v>
      </c>
    </row>
    <row r="27" spans="1:43" s="11" customFormat="1" x14ac:dyDescent="0.25">
      <c r="A27" s="11" t="s">
        <v>371</v>
      </c>
      <c r="B27" s="32" t="s">
        <v>6</v>
      </c>
      <c r="C27" s="32" t="s">
        <v>500</v>
      </c>
      <c r="D27" s="14">
        <f>IF('Indicator Data'!M29="No data",IF((0.1284*LN('Indicator Data'!BD29)-0.4735)&gt;D$136,0,IF((0.1284*LN('Indicator Data'!BD29)-0.4735)&lt;D$135,10,(D$136-(0.1284*LN('Indicator Data'!BD29)-0.4735))/(D$136-D$135)*10)),IF('Indicator Data'!M29&gt;D$136,0,IF('Indicator Data'!M29&lt;D$135,10,(D$136-'Indicator Data'!M29)/(D$136-D$135)*10)))</f>
        <v>7.8307692307692296</v>
      </c>
      <c r="E27" s="14">
        <f>IF('Indicator Data'!N29="No data","x",IF('Indicator Data'!N29&gt;E$136,10,IF('Indicator Data'!N29&lt;E$135,0,10-(E$136-'Indicator Data'!N29)/(E$136-E$135)*10)))</f>
        <v>6.7014733333333334</v>
      </c>
      <c r="F27" s="54">
        <f t="shared" si="0"/>
        <v>7.3078073525898235</v>
      </c>
      <c r="G27" s="14">
        <f>IF('Indicator Data'!AE29="No data","x",IF('Indicator Data'!AE29&gt;G$136,10,IF('Indicator Data'!AE29&lt;G$135,0,10-(G$136-'Indicator Data'!AE29)/(G$136-G$135)*10)))</f>
        <v>8.3265834303114659</v>
      </c>
      <c r="H27" s="14">
        <f>IF('Indicator Data'!AF29="No data","x",IF('Indicator Data'!AF29&gt;H$136,10,IF('Indicator Data'!AF29&lt;H$135,0,10-(H$136-'Indicator Data'!AF29)/(H$136-H$135)*10)))</f>
        <v>9.35</v>
      </c>
      <c r="I27" s="54">
        <f t="shared" si="18"/>
        <v>8.8382917151557336</v>
      </c>
      <c r="J27" s="37">
        <f>SUM('Indicator Data'!P29,SUM('Indicator Data'!Q29:R29)*1000000)</f>
        <v>269498727</v>
      </c>
      <c r="K27" s="37">
        <f>J27/'Indicator Data (national)'!$AY$8</f>
        <v>145.73131074983033</v>
      </c>
      <c r="L27" s="14">
        <f t="shared" si="10"/>
        <v>2.9146262149966065</v>
      </c>
      <c r="M27" s="14">
        <f>IF('Indicator Data'!S29="No data","x",IF('Indicator Data'!S29&gt;M$136,10,IF('Indicator Data'!S29&lt;M$135,0,10-(M$136-'Indicator Data'!S29)/(M$136-M$135)*10)))</f>
        <v>10</v>
      </c>
      <c r="N27" s="134">
        <f>VLOOKUP(C27,'Indicator Data'!$C$5:$O$136,12,FALSE)/VLOOKUP(B27,'Indicator Data (national)'!$B$5:$AY$13,50,FALSE)*1000000</f>
        <v>0.1901093125180813</v>
      </c>
      <c r="O27" s="14">
        <f t="shared" si="11"/>
        <v>1.9010931251807861E-2</v>
      </c>
      <c r="P27" s="54">
        <f t="shared" si="12"/>
        <v>4.3112123820828048</v>
      </c>
      <c r="Q27" s="47">
        <f t="shared" si="19"/>
        <v>6.9412797006045457</v>
      </c>
      <c r="R27" s="37">
        <f>IF(AND('Indicator Data'!AK29="No data",'Indicator Data'!AL29="No data"),0,SUM('Indicator Data'!AK29:AM29))</f>
        <v>0</v>
      </c>
      <c r="S27" s="14">
        <f t="shared" si="20"/>
        <v>0</v>
      </c>
      <c r="T27" s="43">
        <f>R27/'Indicator Data'!$BE29</f>
        <v>0</v>
      </c>
      <c r="U27" s="14">
        <f t="shared" si="21"/>
        <v>0</v>
      </c>
      <c r="V27" s="15">
        <f t="shared" si="22"/>
        <v>0</v>
      </c>
      <c r="W27" s="14">
        <f>IF('Indicator Data'!Z29="No data","x",IF('Indicator Data'!Z29&gt;W$136,10,IF('Indicator Data'!Z29&lt;W$135,0,10-(W$136-'Indicator Data'!Z29)/(W$136-W$135)*10)))</f>
        <v>3</v>
      </c>
      <c r="X27" s="14">
        <f>IF('Indicator Data'!Y29="No data","x",IF('Indicator Data'!Y29&gt;X$136,10,IF('Indicator Data'!Y29&lt;X$135,0,10-(X$136-'Indicator Data'!Y29)/(X$136-X$135)*10)))</f>
        <v>3.1454545454545455</v>
      </c>
      <c r="Y27" s="14">
        <f>IF('Indicator Data'!AD29="No data","x",IF('Indicator Data'!AD29&gt;Y$136,10,IF('Indicator Data'!AD29&lt;Y$135,0,10-(Y$136-'Indicator Data'!AD29)/(Y$136-Y$135)*10)))</f>
        <v>8.0833333333333339</v>
      </c>
      <c r="Z27" s="139" t="str">
        <f>IF('Indicator Data'!AA29="No data","x",'Indicator Data'!AA29/'Indicator Data'!$BE29*100000)</f>
        <v>x</v>
      </c>
      <c r="AA27" s="137" t="str">
        <f t="shared" si="13"/>
        <v>x</v>
      </c>
      <c r="AB27" s="139" t="str">
        <f>IF('Indicator Data'!AB29="No data","x",'Indicator Data'!AB29/'Indicator Data'!$BE29*100000)</f>
        <v>x</v>
      </c>
      <c r="AC27" s="137" t="str">
        <f t="shared" si="14"/>
        <v>x</v>
      </c>
      <c r="AD27" s="54">
        <f t="shared" si="15"/>
        <v>4.7429292929292934</v>
      </c>
      <c r="AE27" s="14">
        <f>IF('Indicator Data'!T29="No data","x",IF('Indicator Data'!T29&gt;AE$136,10,IF('Indicator Data'!T29&lt;AE$135,0,10-(AE$136-'Indicator Data'!T29)/(AE$136-AE$135)*10)))</f>
        <v>5.6076923076923082</v>
      </c>
      <c r="AF27" s="14">
        <f>IF('Indicator Data'!U29="No data","x",IF('Indicator Data'!U29&gt;AF$136,10,IF('Indicator Data'!U29&lt;AF$135,0,10-(AF$136-'Indicator Data'!U29)/(AF$136-AF$135)*10)))</f>
        <v>4.1114775840706432</v>
      </c>
      <c r="AG27" s="54">
        <f t="shared" si="23"/>
        <v>4.8595849458814762</v>
      </c>
      <c r="AH27" s="14">
        <f>IF('Indicator Data'!AN29="No data","x",IF('Indicator Data'!AN29&gt;AH$136,10,IF('Indicator Data'!AN29&lt;AH$135,0,10-(AH$136-'Indicator Data'!AN29)/(AH$136-AH$135)*10)))</f>
        <v>1.368029956647451</v>
      </c>
      <c r="AI27" s="14">
        <f>IF('Indicator Data'!AS29="No data","x",IF('Indicator Data'!AS29&gt;AI$136,10,IF('Indicator Data'!AS29&lt;AI$135,0,10-(AI$136-'Indicator Data'!AS29)/(AI$136-AI$135)*10)))</f>
        <v>7.13406640447334</v>
      </c>
      <c r="AJ27" s="54">
        <f t="shared" si="16"/>
        <v>4.2510481805603959</v>
      </c>
      <c r="AK27" s="37">
        <f>'Indicator Data'!AI29+'Indicator Data'!AH29*0.5+'Indicator Data'!AG29*0.25</f>
        <v>5964.2741979559496</v>
      </c>
      <c r="AL27" s="44">
        <f>AK27/'Indicator Data'!BE29</f>
        <v>7.2416243099961752E-2</v>
      </c>
      <c r="AM27" s="54">
        <f t="shared" si="24"/>
        <v>7.2416243099961743</v>
      </c>
      <c r="AN27" s="14">
        <f>IF('Indicator Data'!AJ29="No data","x",IF(('Indicator Data'!AJ29)^2&gt;AN$135,10,IF(('Indicator Data'!AJ29)^2&lt;AN$136,0,10-(AN$135-('Indicator Data'!AJ29)^2)/(AN$135-AN$136)*10)))</f>
        <v>4.2105263157894735</v>
      </c>
      <c r="AO27" s="54">
        <f t="shared" si="17"/>
        <v>4.2105263157894735</v>
      </c>
      <c r="AP27" s="38">
        <f t="shared" si="8"/>
        <v>5.1876740974636517</v>
      </c>
      <c r="AQ27" s="57">
        <f t="shared" si="9"/>
        <v>2.9984070724871765</v>
      </c>
    </row>
    <row r="28" spans="1:43" s="11" customFormat="1" x14ac:dyDescent="0.25">
      <c r="A28" s="11" t="s">
        <v>372</v>
      </c>
      <c r="B28" s="32" t="s">
        <v>6</v>
      </c>
      <c r="C28" s="32" t="s">
        <v>501</v>
      </c>
      <c r="D28" s="14">
        <f>IF('Indicator Data'!M30="No data",IF((0.1284*LN('Indicator Data'!BD30)-0.4735)&gt;D$136,0,IF((0.1284*LN('Indicator Data'!BD30)-0.4735)&lt;D$135,10,(D$136-(0.1284*LN('Indicator Data'!BD30)-0.4735))/(D$136-D$135)*10)),IF('Indicator Data'!M30&gt;D$136,0,IF('Indicator Data'!M30&lt;D$135,10,(D$136-'Indicator Data'!M30)/(D$136-D$135)*10)))</f>
        <v>7.8307692307692296</v>
      </c>
      <c r="E28" s="14">
        <f>IF('Indicator Data'!N30="No data","x",IF('Indicator Data'!N30&gt;E$136,10,IF('Indicator Data'!N30&lt;E$135,0,10-(E$136-'Indicator Data'!N30)/(E$136-E$135)*10)))</f>
        <v>10</v>
      </c>
      <c r="F28" s="54">
        <f t="shared" si="0"/>
        <v>9.2019688137715505</v>
      </c>
      <c r="G28" s="14">
        <f>IF('Indicator Data'!AE30="No data","x",IF('Indicator Data'!AE30&gt;G$136,10,IF('Indicator Data'!AE30&lt;G$135,0,10-(G$136-'Indicator Data'!AE30)/(G$136-G$135)*10)))</f>
        <v>8.3265834303114659</v>
      </c>
      <c r="H28" s="14">
        <f>IF('Indicator Data'!AF30="No data","x",IF('Indicator Data'!AF30&gt;H$136,10,IF('Indicator Data'!AF30&lt;H$135,0,10-(H$136-'Indicator Data'!AF30)/(H$136-H$135)*10)))</f>
        <v>9.35</v>
      </c>
      <c r="I28" s="54">
        <f t="shared" si="18"/>
        <v>8.8382917151557336</v>
      </c>
      <c r="J28" s="37">
        <f>SUM('Indicator Data'!P30,SUM('Indicator Data'!Q30:R30)*1000000)</f>
        <v>269498727</v>
      </c>
      <c r="K28" s="37">
        <f>J28/'Indicator Data (national)'!$AY$8</f>
        <v>145.73131074983033</v>
      </c>
      <c r="L28" s="14">
        <f t="shared" si="10"/>
        <v>2.9146262149966065</v>
      </c>
      <c r="M28" s="14">
        <f>IF('Indicator Data'!S30="No data","x",IF('Indicator Data'!S30&gt;M$136,10,IF('Indicator Data'!S30&lt;M$135,0,10-(M$136-'Indicator Data'!S30)/(M$136-M$135)*10)))</f>
        <v>10</v>
      </c>
      <c r="N28" s="134">
        <f>VLOOKUP(C28,'Indicator Data'!$C$5:$O$136,12,FALSE)/VLOOKUP(B28,'Indicator Data (national)'!$B$5:$AY$13,50,FALSE)*1000000</f>
        <v>0.27392977939794166</v>
      </c>
      <c r="O28" s="14">
        <f t="shared" si="11"/>
        <v>2.7392977939793894E-2</v>
      </c>
      <c r="P28" s="54">
        <f t="shared" si="12"/>
        <v>4.3140063976454668</v>
      </c>
      <c r="Q28" s="47">
        <f t="shared" si="19"/>
        <v>7.8890589350860756</v>
      </c>
      <c r="R28" s="37">
        <f>IF(AND('Indicator Data'!AK30="No data",'Indicator Data'!AL30="No data"),0,SUM('Indicator Data'!AK30:AM30))</f>
        <v>0</v>
      </c>
      <c r="S28" s="14">
        <f t="shared" si="20"/>
        <v>0</v>
      </c>
      <c r="T28" s="43">
        <f>R28/'Indicator Data'!$BE30</f>
        <v>0</v>
      </c>
      <c r="U28" s="14">
        <f t="shared" si="21"/>
        <v>0</v>
      </c>
      <c r="V28" s="15">
        <f t="shared" si="22"/>
        <v>0</v>
      </c>
      <c r="W28" s="14">
        <f>IF('Indicator Data'!Z30="No data","x",IF('Indicator Data'!Z30&gt;W$136,10,IF('Indicator Data'!Z30&lt;W$135,0,10-(W$136-'Indicator Data'!Z30)/(W$136-W$135)*10)))</f>
        <v>3</v>
      </c>
      <c r="X28" s="14">
        <f>IF('Indicator Data'!Y30="No data","x",IF('Indicator Data'!Y30&gt;X$136,10,IF('Indicator Data'!Y30&lt;X$135,0,10-(X$136-'Indicator Data'!Y30)/(X$136-X$135)*10)))</f>
        <v>3.1454545454545455</v>
      </c>
      <c r="Y28" s="14">
        <f>IF('Indicator Data'!AD30="No data","x",IF('Indicator Data'!AD30&gt;Y$136,10,IF('Indicator Data'!AD30&lt;Y$135,0,10-(Y$136-'Indicator Data'!AD30)/(Y$136-Y$135)*10)))</f>
        <v>8.0833333333333339</v>
      </c>
      <c r="Z28" s="139" t="str">
        <f>IF('Indicator Data'!AA30="No data","x",'Indicator Data'!AA30/'Indicator Data'!$BE30*100000)</f>
        <v>x</v>
      </c>
      <c r="AA28" s="137" t="str">
        <f t="shared" si="13"/>
        <v>x</v>
      </c>
      <c r="AB28" s="139" t="str">
        <f>IF('Indicator Data'!AB30="No data","x",'Indicator Data'!AB30/'Indicator Data'!$BE30*100000)</f>
        <v>x</v>
      </c>
      <c r="AC28" s="137" t="str">
        <f t="shared" si="14"/>
        <v>x</v>
      </c>
      <c r="AD28" s="54">
        <f t="shared" si="15"/>
        <v>4.7429292929292934</v>
      </c>
      <c r="AE28" s="14">
        <f>IF('Indicator Data'!T30="No data","x",IF('Indicator Data'!T30&gt;AE$136,10,IF('Indicator Data'!T30&lt;AE$135,0,10-(AE$136-'Indicator Data'!T30)/(AE$136-AE$135)*10)))</f>
        <v>5.6076923076923082</v>
      </c>
      <c r="AF28" s="14">
        <f>IF('Indicator Data'!U30="No data","x",IF('Indicator Data'!U30&gt;AF$136,10,IF('Indicator Data'!U30&lt;AF$135,0,10-(AF$136-'Indicator Data'!U30)/(AF$136-AF$135)*10)))</f>
        <v>3.4340999221380031</v>
      </c>
      <c r="AG28" s="54">
        <f t="shared" si="23"/>
        <v>4.5208961149151552</v>
      </c>
      <c r="AH28" s="14">
        <f>IF('Indicator Data'!AN30="No data","x",IF('Indicator Data'!AN30&gt;AH$136,10,IF('Indicator Data'!AN30&lt;AH$135,0,10-(AH$136-'Indicator Data'!AN30)/(AH$136-AH$135)*10)))</f>
        <v>2.1847642591235426</v>
      </c>
      <c r="AI28" s="14">
        <f>IF('Indicator Data'!AS30="No data","x",IF('Indicator Data'!AS30&gt;AI$136,10,IF('Indicator Data'!AS30&lt;AI$135,0,10-(AI$136-'Indicator Data'!AS30)/(AI$136-AI$135)*10)))</f>
        <v>4.5578646787673769</v>
      </c>
      <c r="AJ28" s="54">
        <f t="shared" si="16"/>
        <v>3.3713144689454597</v>
      </c>
      <c r="AK28" s="37">
        <f>'Indicator Data'!AI30+'Indicator Data'!AH30*0.5+'Indicator Data'!AG30*0.25</f>
        <v>16367.374432967155</v>
      </c>
      <c r="AL28" s="44">
        <f>AK28/'Indicator Data'!BE30</f>
        <v>7.2416243099961752E-2</v>
      </c>
      <c r="AM28" s="54">
        <f t="shared" si="24"/>
        <v>7.2416243099961743</v>
      </c>
      <c r="AN28" s="14">
        <f>IF('Indicator Data'!AJ30="No data","x",IF(('Indicator Data'!AJ30)^2&gt;AN$135,10,IF(('Indicator Data'!AJ30)^2&lt;AN$136,0,10-(AN$135-('Indicator Data'!AJ30)^2)/(AN$135-AN$136)*10)))</f>
        <v>4.2105263157894735</v>
      </c>
      <c r="AO28" s="54">
        <f t="shared" si="17"/>
        <v>4.2105263157894735</v>
      </c>
      <c r="AP28" s="38">
        <f t="shared" si="8"/>
        <v>4.9786222107598075</v>
      </c>
      <c r="AQ28" s="57">
        <f t="shared" si="9"/>
        <v>2.8564902500746134</v>
      </c>
    </row>
    <row r="29" spans="1:43" s="11" customFormat="1" x14ac:dyDescent="0.25">
      <c r="A29" s="11" t="s">
        <v>373</v>
      </c>
      <c r="B29" s="32" t="s">
        <v>6</v>
      </c>
      <c r="C29" s="32" t="s">
        <v>502</v>
      </c>
      <c r="D29" s="14">
        <f>IF('Indicator Data'!M31="No data",IF((0.1284*LN('Indicator Data'!BD31)-0.4735)&gt;D$136,0,IF((0.1284*LN('Indicator Data'!BD31)-0.4735)&lt;D$135,10,(D$136-(0.1284*LN('Indicator Data'!BD31)-0.4735))/(D$136-D$135)*10)),IF('Indicator Data'!M31&gt;D$136,0,IF('Indicator Data'!M31&lt;D$135,10,(D$136-'Indicator Data'!M31)/(D$136-D$135)*10)))</f>
        <v>7.8307692307692296</v>
      </c>
      <c r="E29" s="14">
        <f>IF('Indicator Data'!N31="No data","x",IF('Indicator Data'!N31&gt;E$136,10,IF('Indicator Data'!N31&lt;E$135,0,10-(E$136-'Indicator Data'!N31)/(E$136-E$135)*10)))</f>
        <v>7.7158377777777769</v>
      </c>
      <c r="F29" s="54">
        <f t="shared" si="0"/>
        <v>7.7737982233912151</v>
      </c>
      <c r="G29" s="14">
        <f>IF('Indicator Data'!AE31="No data","x",IF('Indicator Data'!AE31&gt;G$136,10,IF('Indicator Data'!AE31&lt;G$135,0,10-(G$136-'Indicator Data'!AE31)/(G$136-G$135)*10)))</f>
        <v>8.3265834303114659</v>
      </c>
      <c r="H29" s="14">
        <f>IF('Indicator Data'!AF31="No data","x",IF('Indicator Data'!AF31&gt;H$136,10,IF('Indicator Data'!AF31&lt;H$135,0,10-(H$136-'Indicator Data'!AF31)/(H$136-H$135)*10)))</f>
        <v>9.35</v>
      </c>
      <c r="I29" s="54">
        <f t="shared" si="18"/>
        <v>8.8382917151557336</v>
      </c>
      <c r="J29" s="37">
        <f>SUM('Indicator Data'!P31,SUM('Indicator Data'!Q31:R31)*1000000)</f>
        <v>269498727</v>
      </c>
      <c r="K29" s="37">
        <f>J29/'Indicator Data (national)'!$AY$8</f>
        <v>145.73131074983033</v>
      </c>
      <c r="L29" s="14">
        <f t="shared" si="10"/>
        <v>2.9146262149966065</v>
      </c>
      <c r="M29" s="14">
        <f>IF('Indicator Data'!S31="No data","x",IF('Indicator Data'!S31&gt;M$136,10,IF('Indicator Data'!S31&lt;M$135,0,10-(M$136-'Indicator Data'!S31)/(M$136-M$135)*10)))</f>
        <v>10</v>
      </c>
      <c r="N29" s="134">
        <f>VLOOKUP(C29,'Indicator Data'!$C$5:$O$136,12,FALSE)/VLOOKUP(B29,'Indicator Data (national)'!$B$5:$AY$13,50,FALSE)*1000000</f>
        <v>0.21479258199790727</v>
      </c>
      <c r="O29" s="14">
        <f t="shared" si="11"/>
        <v>2.1479258199791573E-2</v>
      </c>
      <c r="P29" s="54">
        <f t="shared" si="12"/>
        <v>4.3120351577321321</v>
      </c>
      <c r="Q29" s="47">
        <f t="shared" si="19"/>
        <v>7.1744808299175737</v>
      </c>
      <c r="R29" s="37">
        <f>IF(AND('Indicator Data'!AK31="No data",'Indicator Data'!AL31="No data"),0,SUM('Indicator Data'!AK31:AM31))</f>
        <v>0</v>
      </c>
      <c r="S29" s="14">
        <f t="shared" si="20"/>
        <v>0</v>
      </c>
      <c r="T29" s="43">
        <f>R29/'Indicator Data'!$BE31</f>
        <v>0</v>
      </c>
      <c r="U29" s="14">
        <f t="shared" si="21"/>
        <v>0</v>
      </c>
      <c r="V29" s="15">
        <f t="shared" si="22"/>
        <v>0</v>
      </c>
      <c r="W29" s="14">
        <f>IF('Indicator Data'!Z31="No data","x",IF('Indicator Data'!Z31&gt;W$136,10,IF('Indicator Data'!Z31&lt;W$135,0,10-(W$136-'Indicator Data'!Z31)/(W$136-W$135)*10)))</f>
        <v>3</v>
      </c>
      <c r="X29" s="14">
        <f>IF('Indicator Data'!Y31="No data","x",IF('Indicator Data'!Y31&gt;X$136,10,IF('Indicator Data'!Y31&lt;X$135,0,10-(X$136-'Indicator Data'!Y31)/(X$136-X$135)*10)))</f>
        <v>3.1454545454545455</v>
      </c>
      <c r="Y29" s="14">
        <f>IF('Indicator Data'!AD31="No data","x",IF('Indicator Data'!AD31&gt;Y$136,10,IF('Indicator Data'!AD31&lt;Y$135,0,10-(Y$136-'Indicator Data'!AD31)/(Y$136-Y$135)*10)))</f>
        <v>8.0833333333333339</v>
      </c>
      <c r="Z29" s="139" t="str">
        <f>IF('Indicator Data'!AA31="No data","x",'Indicator Data'!AA31/'Indicator Data'!$BE31*100000)</f>
        <v>x</v>
      </c>
      <c r="AA29" s="137" t="str">
        <f t="shared" si="13"/>
        <v>x</v>
      </c>
      <c r="AB29" s="139" t="str">
        <f>IF('Indicator Data'!AB31="No data","x",'Indicator Data'!AB31/'Indicator Data'!$BE31*100000)</f>
        <v>x</v>
      </c>
      <c r="AC29" s="137" t="str">
        <f t="shared" si="14"/>
        <v>x</v>
      </c>
      <c r="AD29" s="54">
        <f t="shared" si="15"/>
        <v>4.7429292929292934</v>
      </c>
      <c r="AE29" s="14">
        <f>IF('Indicator Data'!T31="No data","x",IF('Indicator Data'!T31&gt;AE$136,10,IF('Indicator Data'!T31&lt;AE$135,0,10-(AE$136-'Indicator Data'!T31)/(AE$136-AE$135)*10)))</f>
        <v>5.6076923076923082</v>
      </c>
      <c r="AF29" s="14">
        <f>IF('Indicator Data'!U31="No data","x",IF('Indicator Data'!U31&gt;AF$136,10,IF('Indicator Data'!U31&lt;AF$135,0,10-(AF$136-'Indicator Data'!U31)/(AF$136-AF$135)*10)))</f>
        <v>3.533089133089133</v>
      </c>
      <c r="AG29" s="54">
        <f t="shared" si="23"/>
        <v>4.570390720390721</v>
      </c>
      <c r="AH29" s="14">
        <f>IF('Indicator Data'!AN31="No data","x",IF('Indicator Data'!AN31&gt;AH$136,10,IF('Indicator Data'!AN31&lt;AH$135,0,10-(AH$136-'Indicator Data'!AN31)/(AH$136-AH$135)*10)))</f>
        <v>2.947535759471748</v>
      </c>
      <c r="AI29" s="14">
        <f>IF('Indicator Data'!AS31="No data","x",IF('Indicator Data'!AS31&gt;AI$136,10,IF('Indicator Data'!AS31&lt;AI$135,0,10-(AI$136-'Indicator Data'!AS31)/(AI$136-AI$135)*10)))</f>
        <v>6.0667834759754697</v>
      </c>
      <c r="AJ29" s="54">
        <f t="shared" si="16"/>
        <v>4.5071596177236088</v>
      </c>
      <c r="AK29" s="37">
        <f>'Indicator Data'!AI31+'Indicator Data'!AH31*0.5+'Indicator Data'!AG31*0.25</f>
        <v>16007.900202218943</v>
      </c>
      <c r="AL29" s="44">
        <f>AK29/'Indicator Data'!BE31</f>
        <v>7.2416243099961738E-2</v>
      </c>
      <c r="AM29" s="54">
        <f t="shared" si="24"/>
        <v>7.2416243099961735</v>
      </c>
      <c r="AN29" s="14">
        <f>IF('Indicator Data'!AJ31="No data","x",IF(('Indicator Data'!AJ31)^2&gt;AN$135,10,IF(('Indicator Data'!AJ31)^2&lt;AN$136,0,10-(AN$135-('Indicator Data'!AJ31)^2)/(AN$135-AN$136)*10)))</f>
        <v>7.8947368421052637</v>
      </c>
      <c r="AO29" s="54">
        <f t="shared" si="17"/>
        <v>7.8947368421052637</v>
      </c>
      <c r="AP29" s="38">
        <f t="shared" si="8"/>
        <v>6.0190574423348986</v>
      </c>
      <c r="AQ29" s="57">
        <f t="shared" si="9"/>
        <v>3.5892513611879928</v>
      </c>
    </row>
    <row r="30" spans="1:43" s="11" customFormat="1" x14ac:dyDescent="0.25">
      <c r="A30" s="11" t="s">
        <v>374</v>
      </c>
      <c r="B30" s="32" t="s">
        <v>6</v>
      </c>
      <c r="C30" s="32" t="s">
        <v>503</v>
      </c>
      <c r="D30" s="14">
        <f>IF('Indicator Data'!M32="No data",IF((0.1284*LN('Indicator Data'!BD32)-0.4735)&gt;D$136,0,IF((0.1284*LN('Indicator Data'!BD32)-0.4735)&lt;D$135,10,(D$136-(0.1284*LN('Indicator Data'!BD32)-0.4735))/(D$136-D$135)*10)),IF('Indicator Data'!M32&gt;D$136,0,IF('Indicator Data'!M32&lt;D$135,10,(D$136-'Indicator Data'!M32)/(D$136-D$135)*10)))</f>
        <v>7.8307692307692296</v>
      </c>
      <c r="E30" s="14">
        <f>IF('Indicator Data'!N32="No data","x",IF('Indicator Data'!N32&gt;E$136,10,IF('Indicator Data'!N32&lt;E$135,0,10-(E$136-'Indicator Data'!N32)/(E$136-E$135)*10)))</f>
        <v>10</v>
      </c>
      <c r="F30" s="54">
        <f t="shared" si="0"/>
        <v>9.2019688137715505</v>
      </c>
      <c r="G30" s="14">
        <f>IF('Indicator Data'!AE32="No data","x",IF('Indicator Data'!AE32&gt;G$136,10,IF('Indicator Data'!AE32&lt;G$135,0,10-(G$136-'Indicator Data'!AE32)/(G$136-G$135)*10)))</f>
        <v>8.3265834303114659</v>
      </c>
      <c r="H30" s="14">
        <f>IF('Indicator Data'!AF32="No data","x",IF('Indicator Data'!AF32&gt;H$136,10,IF('Indicator Data'!AF32&lt;H$135,0,10-(H$136-'Indicator Data'!AF32)/(H$136-H$135)*10)))</f>
        <v>9.35</v>
      </c>
      <c r="I30" s="54">
        <f t="shared" si="18"/>
        <v>8.8382917151557336</v>
      </c>
      <c r="J30" s="37">
        <f>SUM('Indicator Data'!P32,SUM('Indicator Data'!Q32:R32)*1000000)</f>
        <v>269498727</v>
      </c>
      <c r="K30" s="37">
        <f>J30/'Indicator Data (national)'!$AY$8</f>
        <v>145.73131074983033</v>
      </c>
      <c r="L30" s="14">
        <f t="shared" si="10"/>
        <v>2.9146262149966065</v>
      </c>
      <c r="M30" s="14">
        <f>IF('Indicator Data'!S32="No data","x",IF('Indicator Data'!S32&gt;M$136,10,IF('Indicator Data'!S32&lt;M$135,0,10-(M$136-'Indicator Data'!S32)/(M$136-M$135)*10)))</f>
        <v>10</v>
      </c>
      <c r="N30" s="134">
        <f>VLOOKUP(C30,'Indicator Data'!$C$5:$O$136,12,FALSE)/VLOOKUP(B30,'Indicator Data (national)'!$B$5:$AY$13,50,FALSE)*1000000</f>
        <v>0.28318771849660818</v>
      </c>
      <c r="O30" s="14">
        <f t="shared" si="11"/>
        <v>2.8318771849660251E-2</v>
      </c>
      <c r="P30" s="54">
        <f t="shared" si="12"/>
        <v>4.3143149956154216</v>
      </c>
      <c r="Q30" s="47">
        <f t="shared" si="19"/>
        <v>7.8891360845785643</v>
      </c>
      <c r="R30" s="37">
        <f>IF(AND('Indicator Data'!AK32="No data",'Indicator Data'!AL32="No data"),0,SUM('Indicator Data'!AK32:AM32))</f>
        <v>0</v>
      </c>
      <c r="S30" s="14">
        <f t="shared" si="20"/>
        <v>0</v>
      </c>
      <c r="T30" s="43">
        <f>R30/'Indicator Data'!$BE32</f>
        <v>0</v>
      </c>
      <c r="U30" s="14">
        <f t="shared" si="21"/>
        <v>0</v>
      </c>
      <c r="V30" s="15">
        <f t="shared" si="22"/>
        <v>0</v>
      </c>
      <c r="W30" s="14">
        <f>IF('Indicator Data'!Z32="No data","x",IF('Indicator Data'!Z32&gt;W$136,10,IF('Indicator Data'!Z32&lt;W$135,0,10-(W$136-'Indicator Data'!Z32)/(W$136-W$135)*10)))</f>
        <v>3</v>
      </c>
      <c r="X30" s="14">
        <f>IF('Indicator Data'!Y32="No data","x",IF('Indicator Data'!Y32&gt;X$136,10,IF('Indicator Data'!Y32&lt;X$135,0,10-(X$136-'Indicator Data'!Y32)/(X$136-X$135)*10)))</f>
        <v>3.1454545454545455</v>
      </c>
      <c r="Y30" s="14">
        <f>IF('Indicator Data'!AD32="No data","x",IF('Indicator Data'!AD32&gt;Y$136,10,IF('Indicator Data'!AD32&lt;Y$135,0,10-(Y$136-'Indicator Data'!AD32)/(Y$136-Y$135)*10)))</f>
        <v>8.0833333333333339</v>
      </c>
      <c r="Z30" s="139" t="str">
        <f>IF('Indicator Data'!AA32="No data","x",'Indicator Data'!AA32/'Indicator Data'!$BE32*100000)</f>
        <v>x</v>
      </c>
      <c r="AA30" s="137" t="str">
        <f t="shared" si="13"/>
        <v>x</v>
      </c>
      <c r="AB30" s="139" t="str">
        <f>IF('Indicator Data'!AB32="No data","x",'Indicator Data'!AB32/'Indicator Data'!$BE32*100000)</f>
        <v>x</v>
      </c>
      <c r="AC30" s="137" t="str">
        <f t="shared" si="14"/>
        <v>x</v>
      </c>
      <c r="AD30" s="54">
        <f t="shared" si="15"/>
        <v>4.7429292929292934</v>
      </c>
      <c r="AE30" s="14">
        <f>IF('Indicator Data'!T32="No data","x",IF('Indicator Data'!T32&gt;AE$136,10,IF('Indicator Data'!T32&lt;AE$135,0,10-(AE$136-'Indicator Data'!T32)/(AE$136-AE$135)*10)))</f>
        <v>5.6076923076923082</v>
      </c>
      <c r="AF30" s="14">
        <f>IF('Indicator Data'!U32="No data","x",IF('Indicator Data'!U32&gt;AF$136,10,IF('Indicator Data'!U32&lt;AF$135,0,10-(AF$136-'Indicator Data'!U32)/(AF$136-AF$135)*10)))</f>
        <v>5.1556588439538249</v>
      </c>
      <c r="AG30" s="54">
        <f t="shared" si="23"/>
        <v>5.381675575823067</v>
      </c>
      <c r="AH30" s="14">
        <f>IF('Indicator Data'!AN32="No data","x",IF('Indicator Data'!AN32&gt;AH$136,10,IF('Indicator Data'!AN32&lt;AH$135,0,10-(AH$136-'Indicator Data'!AN32)/(AH$136-AH$135)*10)))</f>
        <v>5.553793256837416</v>
      </c>
      <c r="AI30" s="14">
        <f>IF('Indicator Data'!AS32="No data","x",IF('Indicator Data'!AS32&gt;AI$136,10,IF('Indicator Data'!AS32&lt;AI$135,0,10-(AI$136-'Indicator Data'!AS32)/(AI$136-AI$135)*10)))</f>
        <v>6.8332564538961975</v>
      </c>
      <c r="AJ30" s="54">
        <f t="shared" si="16"/>
        <v>6.1935248553668067</v>
      </c>
      <c r="AK30" s="37">
        <f>'Indicator Data'!AI32+'Indicator Data'!AH32*0.5+'Indicator Data'!AG32*0.25</f>
        <v>17373.81537957042</v>
      </c>
      <c r="AL30" s="44">
        <f>AK30/'Indicator Data'!BE32</f>
        <v>7.2416243099961738E-2</v>
      </c>
      <c r="AM30" s="54">
        <f t="shared" si="24"/>
        <v>7.2416243099961735</v>
      </c>
      <c r="AN30" s="14">
        <f>IF('Indicator Data'!AJ32="No data","x",IF(('Indicator Data'!AJ32)^2&gt;AN$135,10,IF(('Indicator Data'!AJ32)^2&lt;AN$136,0,10-(AN$135-('Indicator Data'!AJ32)^2)/(AN$135-AN$136)*10)))</f>
        <v>4.2105263157894735</v>
      </c>
      <c r="AO30" s="54">
        <f t="shared" si="17"/>
        <v>4.2105263157894735</v>
      </c>
      <c r="AP30" s="38">
        <f t="shared" si="8"/>
        <v>5.6650349694539699</v>
      </c>
      <c r="AQ30" s="57">
        <f t="shared" si="9"/>
        <v>3.3321679226359704</v>
      </c>
    </row>
    <row r="31" spans="1:43" s="11" customFormat="1" x14ac:dyDescent="0.25">
      <c r="A31" s="11" t="s">
        <v>375</v>
      </c>
      <c r="B31" s="32" t="s">
        <v>6</v>
      </c>
      <c r="C31" s="32" t="s">
        <v>504</v>
      </c>
      <c r="D31" s="14">
        <f>IF('Indicator Data'!M33="No data",IF((0.1284*LN('Indicator Data'!BD33)-0.4735)&gt;D$136,0,IF((0.1284*LN('Indicator Data'!BD33)-0.4735)&lt;D$135,10,(D$136-(0.1284*LN('Indicator Data'!BD33)-0.4735))/(D$136-D$135)*10)),IF('Indicator Data'!M33&gt;D$136,0,IF('Indicator Data'!M33&lt;D$135,10,(D$136-'Indicator Data'!M33)/(D$136-D$135)*10)))</f>
        <v>7.8307692307692296</v>
      </c>
      <c r="E31" s="14">
        <f>IF('Indicator Data'!N33="No data","x",IF('Indicator Data'!N33&gt;E$136,10,IF('Indicator Data'!N33&lt;E$135,0,10-(E$136-'Indicator Data'!N33)/(E$136-E$135)*10)))</f>
        <v>4.2574155555555562</v>
      </c>
      <c r="F31" s="54">
        <f t="shared" si="0"/>
        <v>6.3695433781770028</v>
      </c>
      <c r="G31" s="14">
        <f>IF('Indicator Data'!AE33="No data","x",IF('Indicator Data'!AE33&gt;G$136,10,IF('Indicator Data'!AE33&lt;G$135,0,10-(G$136-'Indicator Data'!AE33)/(G$136-G$135)*10)))</f>
        <v>8.3265834303114659</v>
      </c>
      <c r="H31" s="14">
        <f>IF('Indicator Data'!AF33="No data","x",IF('Indicator Data'!AF33&gt;H$136,10,IF('Indicator Data'!AF33&lt;H$135,0,10-(H$136-'Indicator Data'!AF33)/(H$136-H$135)*10)))</f>
        <v>9.35</v>
      </c>
      <c r="I31" s="54">
        <f t="shared" si="18"/>
        <v>8.8382917151557336</v>
      </c>
      <c r="J31" s="37">
        <f>SUM('Indicator Data'!P33,SUM('Indicator Data'!Q33:R33)*1000000)</f>
        <v>269498727</v>
      </c>
      <c r="K31" s="37">
        <f>J31/'Indicator Data (national)'!$AY$8</f>
        <v>145.73131074983033</v>
      </c>
      <c r="L31" s="14">
        <f t="shared" si="10"/>
        <v>2.9146262149966065</v>
      </c>
      <c r="M31" s="14">
        <f>IF('Indicator Data'!S33="No data","x",IF('Indicator Data'!S33&gt;M$136,10,IF('Indicator Data'!S33&lt;M$135,0,10-(M$136-'Indicator Data'!S33)/(M$136-M$135)*10)))</f>
        <v>10</v>
      </c>
      <c r="N31" s="134">
        <f>VLOOKUP(C31,'Indicator Data'!$C$5:$O$136,12,FALSE)/VLOOKUP(B31,'Indicator Data (national)'!$B$5:$AY$13,50,FALSE)*1000000</f>
        <v>0.13063627293791924</v>
      </c>
      <c r="O31" s="14">
        <f t="shared" si="11"/>
        <v>1.3063627293792734E-2</v>
      </c>
      <c r="P31" s="54">
        <f t="shared" si="12"/>
        <v>4.3092299474301328</v>
      </c>
      <c r="Q31" s="47">
        <f t="shared" si="19"/>
        <v>6.471652104734968</v>
      </c>
      <c r="R31" s="37">
        <f>IF(AND('Indicator Data'!AK33="No data",'Indicator Data'!AL33="No data"),0,SUM('Indicator Data'!AK33:AM33))</f>
        <v>0</v>
      </c>
      <c r="S31" s="14">
        <f t="shared" si="20"/>
        <v>0</v>
      </c>
      <c r="T31" s="43">
        <f>R31/'Indicator Data'!$BE33</f>
        <v>0</v>
      </c>
      <c r="U31" s="14">
        <f t="shared" si="21"/>
        <v>0</v>
      </c>
      <c r="V31" s="15">
        <f t="shared" si="22"/>
        <v>0</v>
      </c>
      <c r="W31" s="14">
        <f>IF('Indicator Data'!Z33="No data","x",IF('Indicator Data'!Z33&gt;W$136,10,IF('Indicator Data'!Z33&lt;W$135,0,10-(W$136-'Indicator Data'!Z33)/(W$136-W$135)*10)))</f>
        <v>3</v>
      </c>
      <c r="X31" s="14">
        <f>IF('Indicator Data'!Y33="No data","x",IF('Indicator Data'!Y33&gt;X$136,10,IF('Indicator Data'!Y33&lt;X$135,0,10-(X$136-'Indicator Data'!Y33)/(X$136-X$135)*10)))</f>
        <v>3.1454545454545455</v>
      </c>
      <c r="Y31" s="14">
        <f>IF('Indicator Data'!AD33="No data","x",IF('Indicator Data'!AD33&gt;Y$136,10,IF('Indicator Data'!AD33&lt;Y$135,0,10-(Y$136-'Indicator Data'!AD33)/(Y$136-Y$135)*10)))</f>
        <v>8.0833333333333339</v>
      </c>
      <c r="Z31" s="139" t="str">
        <f>IF('Indicator Data'!AA33="No data","x",'Indicator Data'!AA33/'Indicator Data'!$BE33*100000)</f>
        <v>x</v>
      </c>
      <c r="AA31" s="137" t="str">
        <f t="shared" si="13"/>
        <v>x</v>
      </c>
      <c r="AB31" s="139" t="str">
        <f>IF('Indicator Data'!AB33="No data","x",'Indicator Data'!AB33/'Indicator Data'!$BE33*100000)</f>
        <v>x</v>
      </c>
      <c r="AC31" s="137" t="str">
        <f t="shared" si="14"/>
        <v>x</v>
      </c>
      <c r="AD31" s="54">
        <f t="shared" si="15"/>
        <v>4.7429292929292934</v>
      </c>
      <c r="AE31" s="14">
        <f>IF('Indicator Data'!T33="No data","x",IF('Indicator Data'!T33&gt;AE$136,10,IF('Indicator Data'!T33&lt;AE$135,0,10-(AE$136-'Indicator Data'!T33)/(AE$136-AE$135)*10)))</f>
        <v>5.6076923076923082</v>
      </c>
      <c r="AF31" s="14">
        <f>IF('Indicator Data'!U33="No data","x",IF('Indicator Data'!U33&gt;AF$136,10,IF('Indicator Data'!U33&lt;AF$135,0,10-(AF$136-'Indicator Data'!U33)/(AF$136-AF$135)*10)))</f>
        <v>2.2665919296957053</v>
      </c>
      <c r="AG31" s="54">
        <f t="shared" si="23"/>
        <v>3.9371421186940068</v>
      </c>
      <c r="AH31" s="14">
        <f>IF('Indicator Data'!AN33="No data","x",IF('Indicator Data'!AN33&gt;AH$136,10,IF('Indicator Data'!AN33&lt;AH$135,0,10-(AH$136-'Indicator Data'!AN33)/(AH$136-AH$135)*10)))</f>
        <v>6.3493799746958208</v>
      </c>
      <c r="AI31" s="14">
        <f>IF('Indicator Data'!AS33="No data","x",IF('Indicator Data'!AS33&gt;AI$136,10,IF('Indicator Data'!AS33&lt;AI$135,0,10-(AI$136-'Indicator Data'!AS33)/(AI$136-AI$135)*10)))</f>
        <v>5.8665777679001367</v>
      </c>
      <c r="AJ31" s="54">
        <f t="shared" si="16"/>
        <v>6.1079788712979788</v>
      </c>
      <c r="AK31" s="37">
        <f>'Indicator Data'!AI33+'Indicator Data'!AH33*0.5+'Indicator Data'!AG33*0.25</f>
        <v>50669.934962015628</v>
      </c>
      <c r="AL31" s="44">
        <f>AK31/'Indicator Data'!BE33</f>
        <v>7.2416243099961738E-2</v>
      </c>
      <c r="AM31" s="54">
        <f t="shared" si="24"/>
        <v>7.2416243099961735</v>
      </c>
      <c r="AN31" s="14">
        <f>IF('Indicator Data'!AJ33="No data","x",IF(('Indicator Data'!AJ33)^2&gt;AN$135,10,IF(('Indicator Data'!AJ33)^2&lt;AN$136,0,10-(AN$135-('Indicator Data'!AJ33)^2)/(AN$135-AN$136)*10)))</f>
        <v>4.2105263157894735</v>
      </c>
      <c r="AO31" s="54">
        <f t="shared" si="17"/>
        <v>4.2105263157894735</v>
      </c>
      <c r="AP31" s="38">
        <f t="shared" si="8"/>
        <v>5.3948607785940697</v>
      </c>
      <c r="AQ31" s="57">
        <f t="shared" si="9"/>
        <v>3.141550735311033</v>
      </c>
    </row>
    <row r="32" spans="1:43" s="11" customFormat="1" x14ac:dyDescent="0.25">
      <c r="A32" s="11" t="s">
        <v>376</v>
      </c>
      <c r="B32" s="32" t="s">
        <v>8</v>
      </c>
      <c r="C32" s="32" t="s">
        <v>505</v>
      </c>
      <c r="D32" s="14">
        <f>IF('Indicator Data'!M34="No data",IF((0.1284*LN('Indicator Data'!BD34)-0.4735)&gt;D$136,0,IF((0.1284*LN('Indicator Data'!BD34)-0.4735)&lt;D$135,10,(D$136-(0.1284*LN('Indicator Data'!BD34)-0.4735))/(D$136-D$135)*10)),IF('Indicator Data'!M34&gt;D$136,0,IF('Indicator Data'!M34&lt;D$135,10,(D$136-'Indicator Data'!M34)/(D$136-D$135)*10)))</f>
        <v>9.0615384615384613</v>
      </c>
      <c r="E32" s="14">
        <f>IF('Indicator Data'!N34="No data","x",IF('Indicator Data'!N34&gt;E$136,10,IF('Indicator Data'!N34&lt;E$135,0,10-(E$136-'Indicator Data'!N34)/(E$136-E$135)*10)))</f>
        <v>9.6610022222222227</v>
      </c>
      <c r="F32" s="54">
        <f t="shared" si="0"/>
        <v>9.3871321328260358</v>
      </c>
      <c r="G32" s="14">
        <f>IF('Indicator Data'!AE34="No data","x",IF('Indicator Data'!AE34&gt;G$136,10,IF('Indicator Data'!AE34&lt;G$135,0,10-(G$136-'Indicator Data'!AE34)/(G$136-G$135)*10)))</f>
        <v>8.9742773463149437</v>
      </c>
      <c r="H32" s="14">
        <f>IF('Indicator Data'!AF34="No data","x",IF('Indicator Data'!AF34&gt;H$136,10,IF('Indicator Data'!AF34&lt;H$135,0,10-(H$136-'Indicator Data'!AF34)/(H$136-H$135)*10)))</f>
        <v>5</v>
      </c>
      <c r="I32" s="54">
        <f t="shared" si="18"/>
        <v>6.9871386731574718</v>
      </c>
      <c r="J32" s="37">
        <f>SUM('Indicator Data'!P34,SUM('Indicator Data'!Q34:R34)*1000000)</f>
        <v>3357130932</v>
      </c>
      <c r="K32" s="37">
        <f>J32/'Indicator Data (national)'!$AY$9</f>
        <v>219.39666192861554</v>
      </c>
      <c r="L32" s="14">
        <f t="shared" si="10"/>
        <v>4.3879332385723115</v>
      </c>
      <c r="M32" s="14">
        <f>IF('Indicator Data'!S34="No data","x",IF('Indicator Data'!S34&gt;M$136,10,IF('Indicator Data'!S34&lt;M$135,0,10-(M$136-'Indicator Data'!S34)/(M$136-M$135)*10)))</f>
        <v>6.8062345426152575</v>
      </c>
      <c r="N32" s="134">
        <f>VLOOKUP(C32,'Indicator Data'!$C$5:$O$136,12,FALSE)/VLOOKUP(B32,'Indicator Data (national)'!$B$5:$AY$13,50,FALSE)*1000000</f>
        <v>3.1679269882659712E-2</v>
      </c>
      <c r="O32" s="14">
        <f t="shared" si="11"/>
        <v>3.1679269882651795E-3</v>
      </c>
      <c r="P32" s="54">
        <f t="shared" si="12"/>
        <v>3.7324452360586116</v>
      </c>
      <c r="Q32" s="47">
        <f t="shared" si="19"/>
        <v>7.3734620437170388</v>
      </c>
      <c r="R32" s="37">
        <f>IF(AND('Indicator Data'!AK34="No data",'Indicator Data'!AL34="No data"),0,SUM('Indicator Data'!AK34:AM34))</f>
        <v>234</v>
      </c>
      <c r="S32" s="14">
        <f t="shared" si="20"/>
        <v>0</v>
      </c>
      <c r="T32" s="43">
        <f>R32/'Indicator Data'!$BE34</f>
        <v>1.1737471878973623E-4</v>
      </c>
      <c r="U32" s="14">
        <f t="shared" si="21"/>
        <v>1.8805777150754335</v>
      </c>
      <c r="V32" s="15">
        <f t="shared" si="22"/>
        <v>0.94028885753771674</v>
      </c>
      <c r="W32" s="14">
        <f>IF('Indicator Data'!Z34="No data","x",IF('Indicator Data'!Z34&gt;W$136,10,IF('Indicator Data'!Z34&lt;W$135,0,10-(W$136-'Indicator Data'!Z34)/(W$136-W$135)*10)))</f>
        <v>2.1999999999999993</v>
      </c>
      <c r="X32" s="14">
        <f>IF('Indicator Data'!Y34="No data","x",IF('Indicator Data'!Y34&gt;X$136,10,IF('Indicator Data'!Y34&lt;X$135,0,10-(X$136-'Indicator Data'!Y34)/(X$136-X$135)*10)))</f>
        <v>1.0909090909090917</v>
      </c>
      <c r="Y32" s="14">
        <f>IF('Indicator Data'!AD34="No data","x",IF('Indicator Data'!AD34&gt;Y$136,10,IF('Indicator Data'!AD34&lt;Y$135,0,10-(Y$136-'Indicator Data'!AD34)/(Y$136-Y$135)*10)))</f>
        <v>10</v>
      </c>
      <c r="Z32" s="139">
        <f>IF('Indicator Data'!AA34="No data","x",'Indicator Data'!AA34/'Indicator Data'!$BE34*100000)</f>
        <v>0</v>
      </c>
      <c r="AA32" s="137">
        <f t="shared" si="13"/>
        <v>0</v>
      </c>
      <c r="AB32" s="139">
        <f>IF('Indicator Data'!AB34="No data","x",'Indicator Data'!AB34/'Indicator Data'!$BE34*100000)</f>
        <v>0</v>
      </c>
      <c r="AC32" s="137">
        <f t="shared" si="14"/>
        <v>0</v>
      </c>
      <c r="AD32" s="54">
        <f t="shared" si="15"/>
        <v>2.6581818181818182</v>
      </c>
      <c r="AE32" s="14">
        <f>IF('Indicator Data'!T34="No data","x",IF('Indicator Data'!T34&gt;AE$136,10,IF('Indicator Data'!T34&lt;AE$135,0,10-(AE$136-'Indicator Data'!T34)/(AE$136-AE$135)*10)))</f>
        <v>9.8461538461538467</v>
      </c>
      <c r="AF32" s="14">
        <f>IF('Indicator Data'!U34="No data","x",IF('Indicator Data'!U34&gt;AF$136,10,IF('Indicator Data'!U34&lt;AF$135,0,10-(AF$136-'Indicator Data'!U34)/(AF$136-AF$135)*10)))</f>
        <v>2.8888672053477809</v>
      </c>
      <c r="AG32" s="54">
        <f t="shared" si="23"/>
        <v>6.3675105257508138</v>
      </c>
      <c r="AH32" s="14">
        <f>IF('Indicator Data'!AN34="No data","x",IF('Indicator Data'!AN34&gt;AH$136,10,IF('Indicator Data'!AN34&lt;AH$135,0,10-(AH$136-'Indicator Data'!AN34)/(AH$136-AH$135)*10)))</f>
        <v>4.0748830976160519</v>
      </c>
      <c r="AI32" s="14">
        <f>IF('Indicator Data'!AS34="No data","x",IF('Indicator Data'!AS34&gt;AI$136,10,IF('Indicator Data'!AS34&lt;AI$135,0,10-(AI$136-'Indicator Data'!AS34)/(AI$136-AI$135)*10)))</f>
        <v>3.3333060117127786</v>
      </c>
      <c r="AJ32" s="54">
        <f t="shared" si="16"/>
        <v>3.7040945546644153</v>
      </c>
      <c r="AK32" s="37">
        <f>'Indicator Data'!AI34+'Indicator Data'!AH34*0.5+'Indicator Data'!AG34*0.25</f>
        <v>0</v>
      </c>
      <c r="AL32" s="44">
        <f>AK32/'Indicator Data'!BE34</f>
        <v>0</v>
      </c>
      <c r="AM32" s="54">
        <f t="shared" si="24"/>
        <v>0</v>
      </c>
      <c r="AN32" s="14">
        <f>IF('Indicator Data'!AJ34="No data","x",IF(('Indicator Data'!AJ34)^2&gt;AN$135,10,IF(('Indicator Data'!AJ34)^2&lt;AN$136,0,10-(AN$135-('Indicator Data'!AJ34)^2)/(AN$135-AN$136)*10)))</f>
        <v>1.5789473684210531</v>
      </c>
      <c r="AO32" s="54">
        <f t="shared" si="17"/>
        <v>1.5789473684210531</v>
      </c>
      <c r="AP32" s="38">
        <f t="shared" si="8"/>
        <v>3.1762097933006661</v>
      </c>
      <c r="AQ32" s="57">
        <f t="shared" si="9"/>
        <v>2.1275443972109285</v>
      </c>
    </row>
    <row r="33" spans="1:43" s="11" customFormat="1" x14ac:dyDescent="0.25">
      <c r="A33" s="11" t="s">
        <v>377</v>
      </c>
      <c r="B33" s="32" t="s">
        <v>8</v>
      </c>
      <c r="C33" s="32" t="s">
        <v>506</v>
      </c>
      <c r="D33" s="14">
        <f>IF('Indicator Data'!M35="No data",IF((0.1284*LN('Indicator Data'!BD35)-0.4735)&gt;D$136,0,IF((0.1284*LN('Indicator Data'!BD35)-0.4735)&lt;D$135,10,(D$136-(0.1284*LN('Indicator Data'!BD35)-0.4735))/(D$136-D$135)*10)),IF('Indicator Data'!M35&gt;D$136,0,IF('Indicator Data'!M35&lt;D$135,10,(D$136-'Indicator Data'!M35)/(D$136-D$135)*10)))</f>
        <v>9.4461538461538446</v>
      </c>
      <c r="E33" s="14">
        <f>IF('Indicator Data'!N35="No data","x",IF('Indicator Data'!N35&gt;E$136,10,IF('Indicator Data'!N35&lt;E$135,0,10-(E$136-'Indicator Data'!N35)/(E$136-E$135)*10)))</f>
        <v>8.6593488888888892</v>
      </c>
      <c r="F33" s="54">
        <f t="shared" si="0"/>
        <v>9.0906954796538955</v>
      </c>
      <c r="G33" s="14">
        <f>IF('Indicator Data'!AE35="No data","x",IF('Indicator Data'!AE35&gt;G$136,10,IF('Indicator Data'!AE35&lt;G$135,0,10-(G$136-'Indicator Data'!AE35)/(G$136-G$135)*10)))</f>
        <v>8.9742773463149437</v>
      </c>
      <c r="H33" s="14">
        <f>IF('Indicator Data'!AF35="No data","x",IF('Indicator Data'!AF35&gt;H$136,10,IF('Indicator Data'!AF35&lt;H$135,0,10-(H$136-'Indicator Data'!AF35)/(H$136-H$135)*10)))</f>
        <v>3.25</v>
      </c>
      <c r="I33" s="54">
        <f t="shared" si="18"/>
        <v>6.1121386731574718</v>
      </c>
      <c r="J33" s="37">
        <f>SUM('Indicator Data'!P35,SUM('Indicator Data'!Q35:R35)*1000000)</f>
        <v>3357130932</v>
      </c>
      <c r="K33" s="37">
        <f>J33/'Indicator Data (national)'!$AY$9</f>
        <v>219.39666192861554</v>
      </c>
      <c r="L33" s="14">
        <f t="shared" si="10"/>
        <v>4.3879332385723115</v>
      </c>
      <c r="M33" s="14">
        <f>IF('Indicator Data'!S35="No data","x",IF('Indicator Data'!S35&gt;M$136,10,IF('Indicator Data'!S35&lt;M$135,0,10-(M$136-'Indicator Data'!S35)/(M$136-M$135)*10)))</f>
        <v>6.8062345426152575</v>
      </c>
      <c r="N33" s="134">
        <f>VLOOKUP(C33,'Indicator Data'!$C$5:$O$136,12,FALSE)/VLOOKUP(B33,'Indicator Data (national)'!$B$5:$AY$13,50,FALSE)*1000000</f>
        <v>2.8733548342825776E-2</v>
      </c>
      <c r="O33" s="14">
        <f t="shared" si="11"/>
        <v>2.8733548342820825E-3</v>
      </c>
      <c r="P33" s="54">
        <f t="shared" si="12"/>
        <v>3.7323470453406173</v>
      </c>
      <c r="Q33" s="47">
        <f t="shared" si="19"/>
        <v>7.0064691694514698</v>
      </c>
      <c r="R33" s="37">
        <f>IF(AND('Indicator Data'!AK35="No data",'Indicator Data'!AL35="No data"),0,SUM('Indicator Data'!AK35:AM35))</f>
        <v>4731</v>
      </c>
      <c r="S33" s="14">
        <f t="shared" si="20"/>
        <v>2.249843160161884</v>
      </c>
      <c r="T33" s="43">
        <f>R33/'Indicator Data'!$BE35</f>
        <v>1.953257245341661E-3</v>
      </c>
      <c r="U33" s="14">
        <f t="shared" si="21"/>
        <v>3.7625628033481235</v>
      </c>
      <c r="V33" s="15">
        <f t="shared" si="22"/>
        <v>3.0062029817550036</v>
      </c>
      <c r="W33" s="14">
        <f>IF('Indicator Data'!Z35="No data","x",IF('Indicator Data'!Z35&gt;W$136,10,IF('Indicator Data'!Z35&lt;W$135,0,10-(W$136-'Indicator Data'!Z35)/(W$136-W$135)*10)))</f>
        <v>2.1999999999999993</v>
      </c>
      <c r="X33" s="14">
        <f>IF('Indicator Data'!Y35="No data","x",IF('Indicator Data'!Y35&gt;X$136,10,IF('Indicator Data'!Y35&lt;X$135,0,10-(X$136-'Indicator Data'!Y35)/(X$136-X$135)*10)))</f>
        <v>1.0909090909090917</v>
      </c>
      <c r="Y33" s="14">
        <f>IF('Indicator Data'!AD35="No data","x",IF('Indicator Data'!AD35&gt;Y$136,10,IF('Indicator Data'!AD35&lt;Y$135,0,10-(Y$136-'Indicator Data'!AD35)/(Y$136-Y$135)*10)))</f>
        <v>10</v>
      </c>
      <c r="Z33" s="139">
        <f>IF('Indicator Data'!AA35="No data","x",'Indicator Data'!AA35/'Indicator Data'!$BE35*100000)</f>
        <v>0</v>
      </c>
      <c r="AA33" s="137">
        <f t="shared" si="13"/>
        <v>0</v>
      </c>
      <c r="AB33" s="139">
        <f>IF('Indicator Data'!AB35="No data","x",'Indicator Data'!AB35/'Indicator Data'!$BE35*100000)</f>
        <v>4.1286350567357029E-2</v>
      </c>
      <c r="AC33" s="137">
        <f t="shared" si="14"/>
        <v>2.0526883196408452</v>
      </c>
      <c r="AD33" s="54">
        <f t="shared" si="15"/>
        <v>3.0687194821099872</v>
      </c>
      <c r="AE33" s="14">
        <f>IF('Indicator Data'!T35="No data","x",IF('Indicator Data'!T35&gt;AE$136,10,IF('Indicator Data'!T35&lt;AE$135,0,10-(AE$136-'Indicator Data'!T35)/(AE$136-AE$135)*10)))</f>
        <v>9.8461538461538467</v>
      </c>
      <c r="AF33" s="14">
        <f>IF('Indicator Data'!U35="No data","x",IF('Indicator Data'!U35&gt;AF$136,10,IF('Indicator Data'!U35&lt;AF$135,0,10-(AF$136-'Indicator Data'!U35)/(AF$136-AF$135)*10)))</f>
        <v>4.8000061386058839</v>
      </c>
      <c r="AG33" s="54">
        <f t="shared" si="23"/>
        <v>7.3230799923798653</v>
      </c>
      <c r="AH33" s="14">
        <f>IF('Indicator Data'!AN35="No data","x",IF('Indicator Data'!AN35&gt;AH$136,10,IF('Indicator Data'!AN35&lt;AH$135,0,10-(AH$136-'Indicator Data'!AN35)/(AH$136-AH$135)*10)))</f>
        <v>4.709896648477927</v>
      </c>
      <c r="AI33" s="14">
        <f>IF('Indicator Data'!AS35="No data","x",IF('Indicator Data'!AS35&gt;AI$136,10,IF('Indicator Data'!AS35&lt;AI$135,0,10-(AI$136-'Indicator Data'!AS35)/(AI$136-AI$135)*10)))</f>
        <v>3.7666765365255275</v>
      </c>
      <c r="AJ33" s="54">
        <f t="shared" si="16"/>
        <v>4.2382865925017272</v>
      </c>
      <c r="AK33" s="37">
        <f>'Indicator Data'!AI35+'Indicator Data'!AH35*0.5+'Indicator Data'!AG35*0.25</f>
        <v>0</v>
      </c>
      <c r="AL33" s="44">
        <f>AK33/'Indicator Data'!BE35</f>
        <v>0</v>
      </c>
      <c r="AM33" s="54">
        <f t="shared" si="24"/>
        <v>0</v>
      </c>
      <c r="AN33" s="14">
        <f>IF('Indicator Data'!AJ35="No data","x",IF(('Indicator Data'!AJ35)^2&gt;AN$135,10,IF(('Indicator Data'!AJ35)^2&lt;AN$136,0,10-(AN$135-('Indicator Data'!AJ35)^2)/(AN$135-AN$136)*10)))</f>
        <v>4.2105263157894735</v>
      </c>
      <c r="AO33" s="54">
        <f t="shared" si="17"/>
        <v>4.2105263157894735</v>
      </c>
      <c r="AP33" s="38">
        <f t="shared" si="8"/>
        <v>4.1750089740687075</v>
      </c>
      <c r="AQ33" s="57">
        <f t="shared" si="9"/>
        <v>3.6133467378756312</v>
      </c>
    </row>
    <row r="34" spans="1:43" s="11" customFormat="1" x14ac:dyDescent="0.25">
      <c r="A34" s="11" t="s">
        <v>378</v>
      </c>
      <c r="B34" s="32" t="s">
        <v>8</v>
      </c>
      <c r="C34" s="32" t="s">
        <v>507</v>
      </c>
      <c r="D34" s="14">
        <f>IF('Indicator Data'!M36="No data",IF((0.1284*LN('Indicator Data'!BD36)-0.4735)&gt;D$136,0,IF((0.1284*LN('Indicator Data'!BD36)-0.4735)&lt;D$135,10,(D$136-(0.1284*LN('Indicator Data'!BD36)-0.4735))/(D$136-D$135)*10)),IF('Indicator Data'!M36&gt;D$136,0,IF('Indicator Data'!M36&lt;D$135,10,(D$136-'Indicator Data'!M36)/(D$136-D$135)*10)))</f>
        <v>9.8769230769230774</v>
      </c>
      <c r="E34" s="14">
        <f>IF('Indicator Data'!N36="No data","x",IF('Indicator Data'!N36&gt;E$136,10,IF('Indicator Data'!N36&lt;E$135,0,10-(E$136-'Indicator Data'!N36)/(E$136-E$135)*10)))</f>
        <v>9.6449599999999993</v>
      </c>
      <c r="F34" s="54">
        <f t="shared" si="0"/>
        <v>9.7659322539903091</v>
      </c>
      <c r="G34" s="14">
        <f>IF('Indicator Data'!AE36="No data","x",IF('Indicator Data'!AE36&gt;G$136,10,IF('Indicator Data'!AE36&lt;G$135,0,10-(G$136-'Indicator Data'!AE36)/(G$136-G$135)*10)))</f>
        <v>8.9742773463149437</v>
      </c>
      <c r="H34" s="14">
        <f>IF('Indicator Data'!AF36="No data","x",IF('Indicator Data'!AF36&gt;H$136,10,IF('Indicator Data'!AF36&lt;H$135,0,10-(H$136-'Indicator Data'!AF36)/(H$136-H$135)*10)))</f>
        <v>3.25</v>
      </c>
      <c r="I34" s="54">
        <f t="shared" si="18"/>
        <v>6.1121386731574718</v>
      </c>
      <c r="J34" s="37">
        <f>SUM('Indicator Data'!P36,SUM('Indicator Data'!Q36:R36)*1000000)</f>
        <v>3357130932</v>
      </c>
      <c r="K34" s="37">
        <f>J34/'Indicator Data (national)'!$AY$9</f>
        <v>219.39666192861554</v>
      </c>
      <c r="L34" s="14">
        <f t="shared" si="10"/>
        <v>4.3879332385723115</v>
      </c>
      <c r="M34" s="14">
        <f>IF('Indicator Data'!S36="No data","x",IF('Indicator Data'!S36&gt;M$136,10,IF('Indicator Data'!S36&lt;M$135,0,10-(M$136-'Indicator Data'!S36)/(M$136-M$135)*10)))</f>
        <v>6.8062345426152575</v>
      </c>
      <c r="N34" s="134">
        <f>VLOOKUP(C34,'Indicator Data'!$C$5:$O$136,12,FALSE)/VLOOKUP(B34,'Indicator Data (national)'!$B$5:$AY$13,50,FALSE)*1000000</f>
        <v>3.1632091963938527E-2</v>
      </c>
      <c r="O34" s="14">
        <f t="shared" si="11"/>
        <v>3.1632091963942344E-3</v>
      </c>
      <c r="P34" s="54">
        <f t="shared" si="12"/>
        <v>3.7324436634613214</v>
      </c>
      <c r="Q34" s="47">
        <f t="shared" si="19"/>
        <v>7.3441117111498526</v>
      </c>
      <c r="R34" s="37">
        <f>IF(AND('Indicator Data'!AK36="No data",'Indicator Data'!AL36="No data"),0,SUM('Indicator Data'!AK36:AM36))</f>
        <v>214</v>
      </c>
      <c r="S34" s="14">
        <f t="shared" si="20"/>
        <v>0</v>
      </c>
      <c r="T34" s="43">
        <f>R34/'Indicator Data'!$BE36</f>
        <v>8.0963112978727506E-5</v>
      </c>
      <c r="U34" s="14">
        <f t="shared" si="21"/>
        <v>1.7159769271684564</v>
      </c>
      <c r="V34" s="15">
        <f t="shared" si="22"/>
        <v>0.8579884635842282</v>
      </c>
      <c r="W34" s="14">
        <f>IF('Indicator Data'!Z36="No data","x",IF('Indicator Data'!Z36&gt;W$136,10,IF('Indicator Data'!Z36&lt;W$135,0,10-(W$136-'Indicator Data'!Z36)/(W$136-W$135)*10)))</f>
        <v>2.1999999999999993</v>
      </c>
      <c r="X34" s="14">
        <f>IF('Indicator Data'!Y36="No data","x",IF('Indicator Data'!Y36&gt;X$136,10,IF('Indicator Data'!Y36&lt;X$135,0,10-(X$136-'Indicator Data'!Y36)/(X$136-X$135)*10)))</f>
        <v>1.0909090909090917</v>
      </c>
      <c r="Y34" s="14">
        <f>IF('Indicator Data'!AD36="No data","x",IF('Indicator Data'!AD36&gt;Y$136,10,IF('Indicator Data'!AD36&lt;Y$135,0,10-(Y$136-'Indicator Data'!AD36)/(Y$136-Y$135)*10)))</f>
        <v>10</v>
      </c>
      <c r="Z34" s="139">
        <f>IF('Indicator Data'!AA36="No data","x",'Indicator Data'!AA36/'Indicator Data'!$BE36*100000)</f>
        <v>0</v>
      </c>
      <c r="AA34" s="137">
        <f t="shared" si="13"/>
        <v>0</v>
      </c>
      <c r="AB34" s="139">
        <f>IF('Indicator Data'!AB36="No data","x",'Indicator Data'!AB36/'Indicator Data'!$BE36*100000)</f>
        <v>0</v>
      </c>
      <c r="AC34" s="137">
        <f t="shared" si="14"/>
        <v>0</v>
      </c>
      <c r="AD34" s="54">
        <f t="shared" si="15"/>
        <v>2.6581818181818182</v>
      </c>
      <c r="AE34" s="14">
        <f>IF('Indicator Data'!T36="No data","x",IF('Indicator Data'!T36&gt;AE$136,10,IF('Indicator Data'!T36&lt;AE$135,0,10-(AE$136-'Indicator Data'!T36)/(AE$136-AE$135)*10)))</f>
        <v>9.8461538461538467</v>
      </c>
      <c r="AF34" s="14">
        <f>IF('Indicator Data'!U36="No data","x",IF('Indicator Data'!U36&gt;AF$136,10,IF('Indicator Data'!U36&lt;AF$135,0,10-(AF$136-'Indicator Data'!U36)/(AF$136-AF$135)*10)))</f>
        <v>3.1999811557973903</v>
      </c>
      <c r="AG34" s="54">
        <f t="shared" si="23"/>
        <v>6.5230675009756185</v>
      </c>
      <c r="AH34" s="14">
        <f>IF('Indicator Data'!AN36="No data","x",IF('Indicator Data'!AN36&gt;AH$136,10,IF('Indicator Data'!AN36&lt;AH$135,0,10-(AH$136-'Indicator Data'!AN36)/(AH$136-AH$135)*10)))</f>
        <v>2.0638915075352093</v>
      </c>
      <c r="AI34" s="14">
        <f>IF('Indicator Data'!AS36="No data","x",IF('Indicator Data'!AS36&gt;AI$136,10,IF('Indicator Data'!AS36&lt;AI$135,0,10-(AI$136-'Indicator Data'!AS36)/(AI$136-AI$135)*10)))</f>
        <v>2.4999805224653882</v>
      </c>
      <c r="AJ34" s="54">
        <f t="shared" si="16"/>
        <v>2.2819360150002987</v>
      </c>
      <c r="AK34" s="37">
        <f>'Indicator Data'!AI36+'Indicator Data'!AH36*0.5+'Indicator Data'!AG36*0.25</f>
        <v>0</v>
      </c>
      <c r="AL34" s="44">
        <f>AK34/'Indicator Data'!BE36</f>
        <v>0</v>
      </c>
      <c r="AM34" s="54">
        <f t="shared" si="24"/>
        <v>0</v>
      </c>
      <c r="AN34" s="14">
        <f>IF('Indicator Data'!AJ36="No data","x",IF(('Indicator Data'!AJ36)^2&gt;AN$135,10,IF(('Indicator Data'!AJ36)^2&lt;AN$136,0,10-(AN$135-('Indicator Data'!AJ36)^2)/(AN$135-AN$136)*10)))</f>
        <v>1.5789473684210531</v>
      </c>
      <c r="AO34" s="54">
        <f t="shared" si="17"/>
        <v>1.5789473684210531</v>
      </c>
      <c r="AP34" s="38">
        <f t="shared" si="8"/>
        <v>2.9471528151195918</v>
      </c>
      <c r="AQ34" s="57">
        <f t="shared" si="9"/>
        <v>1.9620092044704585</v>
      </c>
    </row>
    <row r="35" spans="1:43" s="11" customFormat="1" x14ac:dyDescent="0.25">
      <c r="A35" s="11" t="s">
        <v>379</v>
      </c>
      <c r="B35" s="32" t="s">
        <v>8</v>
      </c>
      <c r="C35" s="32" t="s">
        <v>508</v>
      </c>
      <c r="D35" s="14">
        <f>IF('Indicator Data'!M37="No data",IF((0.1284*LN('Indicator Data'!BD37)-0.4735)&gt;D$136,0,IF((0.1284*LN('Indicator Data'!BD37)-0.4735)&lt;D$135,10,(D$136-(0.1284*LN('Indicator Data'!BD37)-0.4735))/(D$136-D$135)*10)),IF('Indicator Data'!M37&gt;D$136,0,IF('Indicator Data'!M37&lt;D$135,10,(D$136-'Indicator Data'!M37)/(D$136-D$135)*10)))</f>
        <v>9.569230769230769</v>
      </c>
      <c r="E35" s="14">
        <f>IF('Indicator Data'!N37="No data","x",IF('Indicator Data'!N37&gt;E$136,10,IF('Indicator Data'!N37&lt;E$135,0,10-(E$136-'Indicator Data'!N37)/(E$136-E$135)*10)))</f>
        <v>9.9536333333333342</v>
      </c>
      <c r="F35" s="54">
        <f t="shared" si="0"/>
        <v>9.7751873738720061</v>
      </c>
      <c r="G35" s="14">
        <f>IF('Indicator Data'!AE37="No data","x",IF('Indicator Data'!AE37&gt;G$136,10,IF('Indicator Data'!AE37&lt;G$135,0,10-(G$136-'Indicator Data'!AE37)/(G$136-G$135)*10)))</f>
        <v>8.9742773463149437</v>
      </c>
      <c r="H35" s="14">
        <f>IF('Indicator Data'!AF37="No data","x",IF('Indicator Data'!AF37&gt;H$136,10,IF('Indicator Data'!AF37&lt;H$135,0,10-(H$136-'Indicator Data'!AF37)/(H$136-H$135)*10)))</f>
        <v>2.4999999999999991</v>
      </c>
      <c r="I35" s="54">
        <f t="shared" si="18"/>
        <v>5.7371386731574709</v>
      </c>
      <c r="J35" s="37">
        <f>SUM('Indicator Data'!P37,SUM('Indicator Data'!Q37:R37)*1000000)</f>
        <v>3357130932</v>
      </c>
      <c r="K35" s="37">
        <f>J35/'Indicator Data (national)'!$AY$9</f>
        <v>219.39666192861554</v>
      </c>
      <c r="L35" s="14">
        <f t="shared" si="10"/>
        <v>4.3879332385723115</v>
      </c>
      <c r="M35" s="14">
        <f>IF('Indicator Data'!S37="No data","x",IF('Indicator Data'!S37&gt;M$136,10,IF('Indicator Data'!S37&lt;M$135,0,10-(M$136-'Indicator Data'!S37)/(M$136-M$135)*10)))</f>
        <v>6.8062345426152575</v>
      </c>
      <c r="N35" s="134">
        <f>VLOOKUP(C35,'Indicator Data'!$C$5:$O$136,12,FALSE)/VLOOKUP(B35,'Indicator Data (national)'!$B$5:$AY$13,50,FALSE)*1000000</f>
        <v>3.2539856812827374E-2</v>
      </c>
      <c r="O35" s="14">
        <f t="shared" si="11"/>
        <v>3.2539856812832113E-3</v>
      </c>
      <c r="P35" s="54">
        <f t="shared" si="12"/>
        <v>3.7324739222896177</v>
      </c>
      <c r="Q35" s="47">
        <f t="shared" si="19"/>
        <v>7.2549968357977752</v>
      </c>
      <c r="R35" s="37">
        <f>IF(AND('Indicator Data'!AK37="No data",'Indicator Data'!AL37="No data"),0,SUM('Indicator Data'!AK37:AM37))</f>
        <v>1726</v>
      </c>
      <c r="S35" s="14">
        <f t="shared" si="20"/>
        <v>0.79013597126396995</v>
      </c>
      <c r="T35" s="43">
        <f>R35/'Indicator Data'!$BE37</f>
        <v>7.3812762765523875E-4</v>
      </c>
      <c r="U35" s="14">
        <f t="shared" si="21"/>
        <v>2.9596951989154174</v>
      </c>
      <c r="V35" s="15">
        <f t="shared" si="22"/>
        <v>1.8749155850896937</v>
      </c>
      <c r="W35" s="14">
        <f>IF('Indicator Data'!Z37="No data","x",IF('Indicator Data'!Z37&gt;W$136,10,IF('Indicator Data'!Z37&lt;W$135,0,10-(W$136-'Indicator Data'!Z37)/(W$136-W$135)*10)))</f>
        <v>2.1999999999999993</v>
      </c>
      <c r="X35" s="14">
        <f>IF('Indicator Data'!Y37="No data","x",IF('Indicator Data'!Y37&gt;X$136,10,IF('Indicator Data'!Y37&lt;X$135,0,10-(X$136-'Indicator Data'!Y37)/(X$136-X$135)*10)))</f>
        <v>1.0909090909090917</v>
      </c>
      <c r="Y35" s="14">
        <f>IF('Indicator Data'!AD37="No data","x",IF('Indicator Data'!AD37&gt;Y$136,10,IF('Indicator Data'!AD37&lt;Y$135,0,10-(Y$136-'Indicator Data'!AD37)/(Y$136-Y$135)*10)))</f>
        <v>10</v>
      </c>
      <c r="Z35" s="139">
        <f>IF('Indicator Data'!AA37="No data","x",'Indicator Data'!AA37/'Indicator Data'!$BE37*100000)</f>
        <v>0</v>
      </c>
      <c r="AA35" s="137">
        <f t="shared" si="13"/>
        <v>0</v>
      </c>
      <c r="AB35" s="139">
        <f>IF('Indicator Data'!AB37="No data","x",'Indicator Data'!AB37/'Indicator Data'!$BE37*100000)</f>
        <v>0</v>
      </c>
      <c r="AC35" s="137">
        <f t="shared" si="14"/>
        <v>0</v>
      </c>
      <c r="AD35" s="54">
        <f t="shared" si="15"/>
        <v>2.6581818181818182</v>
      </c>
      <c r="AE35" s="14">
        <f>IF('Indicator Data'!T37="No data","x",IF('Indicator Data'!T37&gt;AE$136,10,IF('Indicator Data'!T37&lt;AE$135,0,10-(AE$136-'Indicator Data'!T37)/(AE$136-AE$135)*10)))</f>
        <v>9.8461538461538467</v>
      </c>
      <c r="AF35" s="14">
        <f>IF('Indicator Data'!U37="No data","x",IF('Indicator Data'!U37&gt;AF$136,10,IF('Indicator Data'!U37&lt;AF$135,0,10-(AF$136-'Indicator Data'!U37)/(AF$136-AF$135)*10)))</f>
        <v>6.044463860013745</v>
      </c>
      <c r="AG35" s="54">
        <f t="shared" si="23"/>
        <v>7.9453088530837963</v>
      </c>
      <c r="AH35" s="14">
        <f>IF('Indicator Data'!AN37="No data","x",IF('Indicator Data'!AN37&gt;AH$136,10,IF('Indicator Data'!AN37&lt;AH$135,0,10-(AH$136-'Indicator Data'!AN37)/(AH$136-AH$135)*10)))</f>
        <v>6.2975540583063179</v>
      </c>
      <c r="AI35" s="14">
        <f>IF('Indicator Data'!AS37="No data","x",IF('Indicator Data'!AS37&gt;AI$136,10,IF('Indicator Data'!AS37&lt;AI$135,0,10-(AI$136-'Indicator Data'!AS37)/(AI$136-AI$135)*10)))</f>
        <v>2.2999920019568929</v>
      </c>
      <c r="AJ35" s="54">
        <f t="shared" si="16"/>
        <v>4.2987730301316054</v>
      </c>
      <c r="AK35" s="37">
        <f>'Indicator Data'!AI37+'Indicator Data'!AH37*0.5+'Indicator Data'!AG37*0.25</f>
        <v>5490.9346000645028</v>
      </c>
      <c r="AL35" s="44">
        <f>AK35/'Indicator Data'!BE37</f>
        <v>2.3482100405305207E-3</v>
      </c>
      <c r="AM35" s="54">
        <f t="shared" si="24"/>
        <v>0.23482100405305317</v>
      </c>
      <c r="AN35" s="14">
        <f>IF('Indicator Data'!AJ37="No data","x",IF(('Indicator Data'!AJ37)^2&gt;AN$135,10,IF(('Indicator Data'!AJ37)^2&lt;AN$136,0,10-(AN$135-('Indicator Data'!AJ37)^2)/(AN$135-AN$136)*10)))</f>
        <v>1.5789473684210531</v>
      </c>
      <c r="AO35" s="54">
        <f t="shared" si="17"/>
        <v>1.5789473684210531</v>
      </c>
      <c r="AP35" s="38">
        <f t="shared" ref="AP35:AP66" si="25">IF(AO35="x",(10-GEOMEAN(((10-AD35)/10*9+1),((10-AG35)/10*9+1),((10-AM35)/10*9+1),((10-AJ35)/10*9+1)))/9*10,(10-GEOMEAN(((10-AD35)/10*9+1),((10-AG35)/10*9+1),((10-AM35)/10*9+1),((10-AO35)/10*9+1),((10-AJ35)/10*9+1)))/9*10)</f>
        <v>3.9448620455148005</v>
      </c>
      <c r="AQ35" s="57">
        <f t="shared" ref="AQ35:AQ66" si="26">(10-GEOMEAN(((10-V35)/10*9+1),((10-AP35)/10*9+1)))/9*10</f>
        <v>2.9754564012542706</v>
      </c>
    </row>
    <row r="36" spans="1:43" s="11" customFormat="1" x14ac:dyDescent="0.25">
      <c r="A36" s="11" t="s">
        <v>380</v>
      </c>
      <c r="B36" s="32" t="s">
        <v>8</v>
      </c>
      <c r="C36" s="32" t="s">
        <v>509</v>
      </c>
      <c r="D36" s="14">
        <f>IF('Indicator Data'!M38="No data",IF((0.1284*LN('Indicator Data'!BD38)-0.4735)&gt;D$136,0,IF((0.1284*LN('Indicator Data'!BD38)-0.4735)&lt;D$135,10,(D$136-(0.1284*LN('Indicator Data'!BD38)-0.4735))/(D$136-D$135)*10)),IF('Indicator Data'!M38&gt;D$136,0,IF('Indicator Data'!M38&lt;D$135,10,(D$136-'Indicator Data'!M38)/(D$136-D$135)*10)))</f>
        <v>9.8000000000000025</v>
      </c>
      <c r="E36" s="14">
        <f>IF('Indicator Data'!N38="No data","x",IF('Indicator Data'!N38&gt;E$136,10,IF('Indicator Data'!N38&lt;E$135,0,10-(E$136-'Indicator Data'!N38)/(E$136-E$135)*10)))</f>
        <v>10</v>
      </c>
      <c r="F36" s="54">
        <f t="shared" si="0"/>
        <v>9.9041355009777554</v>
      </c>
      <c r="G36" s="14">
        <f>IF('Indicator Data'!AE38="No data","x",IF('Indicator Data'!AE38&gt;G$136,10,IF('Indicator Data'!AE38&lt;G$135,0,10-(G$136-'Indicator Data'!AE38)/(G$136-G$135)*10)))</f>
        <v>8.9742773463149437</v>
      </c>
      <c r="H36" s="14">
        <f>IF('Indicator Data'!AF38="No data","x",IF('Indicator Data'!AF38&gt;H$136,10,IF('Indicator Data'!AF38&lt;H$135,0,10-(H$136-'Indicator Data'!AF38)/(H$136-H$135)*10)))</f>
        <v>5</v>
      </c>
      <c r="I36" s="54">
        <f t="shared" si="18"/>
        <v>6.9871386731574718</v>
      </c>
      <c r="J36" s="37">
        <f>SUM('Indicator Data'!P38,SUM('Indicator Data'!Q38:R38)*1000000)</f>
        <v>3357130932</v>
      </c>
      <c r="K36" s="37">
        <f>J36/'Indicator Data (national)'!$AY$9</f>
        <v>219.39666192861554</v>
      </c>
      <c r="L36" s="14">
        <f t="shared" si="10"/>
        <v>4.3879332385723115</v>
      </c>
      <c r="M36" s="14">
        <f>IF('Indicator Data'!S38="No data","x",IF('Indicator Data'!S38&gt;M$136,10,IF('Indicator Data'!S38&lt;M$135,0,10-(M$136-'Indicator Data'!S38)/(M$136-M$135)*10)))</f>
        <v>6.8062345426152575</v>
      </c>
      <c r="N36" s="134">
        <f>VLOOKUP(C36,'Indicator Data'!$C$5:$O$136,12,FALSE)/VLOOKUP(B36,'Indicator Data (national)'!$B$5:$AY$13,50,FALSE)*1000000</f>
        <v>3.8800403878013152E-2</v>
      </c>
      <c r="O36" s="14">
        <f t="shared" si="11"/>
        <v>3.8800403878020973E-3</v>
      </c>
      <c r="P36" s="54">
        <f t="shared" si="12"/>
        <v>3.7326826071917907</v>
      </c>
      <c r="Q36" s="47">
        <f t="shared" ref="Q36:Q67" si="27">AVERAGE(F36,F36,I36,P36)</f>
        <v>7.6320230705761931</v>
      </c>
      <c r="R36" s="37">
        <f>IF(AND('Indicator Data'!AK38="No data",'Indicator Data'!AL38="No data"),0,SUM('Indicator Data'!AK38:AM38))</f>
        <v>4161</v>
      </c>
      <c r="S36" s="14">
        <f t="shared" ref="S36:S67" si="28">IF(R36=0,0,IF(LOG(R36)&gt;$S$136,10,IF(LOG(R36)&lt;S$135,0,10-(S$136-LOG(R36))/(S$136-S$135)*10)))</f>
        <v>2.0639923859764906</v>
      </c>
      <c r="T36" s="43">
        <f>R36/'Indicator Data'!$BE38</f>
        <v>2.0435033928246069E-3</v>
      </c>
      <c r="U36" s="14">
        <f t="shared" ref="U36:U67" si="29">IF(T36="x","x",IF(T36&gt;$U$136,10,IF(T36&lt;$U$135,0,((T36*100)/0.0052)^(1/4.0545)/6.5*10)))</f>
        <v>3.80471226976724</v>
      </c>
      <c r="V36" s="15">
        <f t="shared" si="22"/>
        <v>2.9343523278718653</v>
      </c>
      <c r="W36" s="14">
        <f>IF('Indicator Data'!Z38="No data","x",IF('Indicator Data'!Z38&gt;W$136,10,IF('Indicator Data'!Z38&lt;W$135,0,10-(W$136-'Indicator Data'!Z38)/(W$136-W$135)*10)))</f>
        <v>2.1999999999999993</v>
      </c>
      <c r="X36" s="14">
        <f>IF('Indicator Data'!Y38="No data","x",IF('Indicator Data'!Y38&gt;X$136,10,IF('Indicator Data'!Y38&lt;X$135,0,10-(X$136-'Indicator Data'!Y38)/(X$136-X$135)*10)))</f>
        <v>1.0909090909090917</v>
      </c>
      <c r="Y36" s="14">
        <f>IF('Indicator Data'!AD38="No data","x",IF('Indicator Data'!AD38&gt;Y$136,10,IF('Indicator Data'!AD38&lt;Y$135,0,10-(Y$136-'Indicator Data'!AD38)/(Y$136-Y$135)*10)))</f>
        <v>10</v>
      </c>
      <c r="Z36" s="139">
        <f>IF('Indicator Data'!AA38="No data","x",'Indicator Data'!AA38/'Indicator Data'!$BE38*100000)</f>
        <v>0</v>
      </c>
      <c r="AA36" s="137">
        <f t="shared" si="13"/>
        <v>0</v>
      </c>
      <c r="AB36" s="139">
        <f>IF('Indicator Data'!AB38="No data","x",'Indicator Data'!AB38/'Indicator Data'!$BE38*100000)</f>
        <v>4.9110872214001608E-2</v>
      </c>
      <c r="AC36" s="137">
        <f t="shared" si="14"/>
        <v>2.3039254910450859</v>
      </c>
      <c r="AD36" s="54">
        <f t="shared" si="15"/>
        <v>3.1189669163908356</v>
      </c>
      <c r="AE36" s="14">
        <f>IF('Indicator Data'!T38="No data","x",IF('Indicator Data'!T38&gt;AE$136,10,IF('Indicator Data'!T38&lt;AE$135,0,10-(AE$136-'Indicator Data'!T38)/(AE$136-AE$135)*10)))</f>
        <v>9.8461538461538467</v>
      </c>
      <c r="AF36" s="14">
        <f>IF('Indicator Data'!U38="No data","x",IF('Indicator Data'!U38&gt;AF$136,10,IF('Indicator Data'!U38&lt;AF$135,0,10-(AF$136-'Indicator Data'!U38)/(AF$136-AF$135)*10)))</f>
        <v>2.4888981994235575</v>
      </c>
      <c r="AG36" s="54">
        <f t="shared" si="23"/>
        <v>6.1675260227887021</v>
      </c>
      <c r="AH36" s="14">
        <f>IF('Indicator Data'!AN38="No data","x",IF('Indicator Data'!AN38&gt;AH$136,10,IF('Indicator Data'!AN38&lt;AH$135,0,10-(AH$136-'Indicator Data'!AN38)/(AH$136-AH$135)*10)))</f>
        <v>3.4398037687749197</v>
      </c>
      <c r="AI36" s="14">
        <f>IF('Indicator Data'!AS38="No data","x",IF('Indicator Data'!AS38&gt;AI$136,10,IF('Indicator Data'!AS38&lt;AI$135,0,10-(AI$136-'Indicator Data'!AS38)/(AI$136-AI$135)*10)))</f>
        <v>2.4666811269370728</v>
      </c>
      <c r="AJ36" s="54">
        <f t="shared" si="16"/>
        <v>2.9532424478559962</v>
      </c>
      <c r="AK36" s="37">
        <f>'Indicator Data'!AI38+'Indicator Data'!AH38*0.5+'Indicator Data'!AG38*0.25</f>
        <v>0</v>
      </c>
      <c r="AL36" s="44">
        <f>AK36/'Indicator Data'!BE38</f>
        <v>0</v>
      </c>
      <c r="AM36" s="54">
        <f t="shared" ref="AM36:AM67" si="30">IF(AL36="x","x",IF(AL36&gt;AM$136,10,IF(AL36&lt;AM$135,0,10-(AM$136-AL36)/(AM$136-AM$135)*10)))</f>
        <v>0</v>
      </c>
      <c r="AN36" s="14">
        <f>IF('Indicator Data'!AJ38="No data","x",IF(('Indicator Data'!AJ38)^2&gt;AN$135,10,IF(('Indicator Data'!AJ38)^2&lt;AN$136,0,10-(AN$135-('Indicator Data'!AJ38)^2)/(AN$135-AN$136)*10)))</f>
        <v>4.2105263157894735</v>
      </c>
      <c r="AO36" s="54">
        <f t="shared" si="17"/>
        <v>4.2105263157894735</v>
      </c>
      <c r="AP36" s="38">
        <f t="shared" si="25"/>
        <v>3.5500093298489026</v>
      </c>
      <c r="AQ36" s="57">
        <f t="shared" si="26"/>
        <v>3.2482041804078321</v>
      </c>
    </row>
    <row r="37" spans="1:43" s="11" customFormat="1" x14ac:dyDescent="0.25">
      <c r="A37" s="11" t="s">
        <v>381</v>
      </c>
      <c r="B37" s="32" t="s">
        <v>8</v>
      </c>
      <c r="C37" s="32" t="s">
        <v>510</v>
      </c>
      <c r="D37" s="14">
        <f>IF('Indicator Data'!M39="No data",IF((0.1284*LN('Indicator Data'!BD39)-0.4735)&gt;D$136,0,IF((0.1284*LN('Indicator Data'!BD39)-0.4735)&lt;D$135,10,(D$136-(0.1284*LN('Indicator Data'!BD39)-0.4735))/(D$136-D$135)*10)),IF('Indicator Data'!M39&gt;D$136,0,IF('Indicator Data'!M39&lt;D$135,10,(D$136-'Indicator Data'!M39)/(D$136-D$135)*10)))</f>
        <v>9.6923076923076916</v>
      </c>
      <c r="E37" s="14">
        <f>IF('Indicator Data'!N39="No data","x",IF('Indicator Data'!N39&gt;E$136,10,IF('Indicator Data'!N39&lt;E$135,0,10-(E$136-'Indicator Data'!N39)/(E$136-E$135)*10)))</f>
        <v>10</v>
      </c>
      <c r="F37" s="54">
        <f t="shared" ref="F37:F68" si="31">IF(E37="x",D37,(10-GEOMEAN(((10-D37)/10*9+1),((10-E37)/10*9+1)))/9*10)</f>
        <v>9.8555442100202484</v>
      </c>
      <c r="G37" s="14">
        <f>IF('Indicator Data'!AE39="No data","x",IF('Indicator Data'!AE39&gt;G$136,10,IF('Indicator Data'!AE39&lt;G$135,0,10-(G$136-'Indicator Data'!AE39)/(G$136-G$135)*10)))</f>
        <v>8.9742773463149437</v>
      </c>
      <c r="H37" s="14">
        <f>IF('Indicator Data'!AF39="No data","x",IF('Indicator Data'!AF39&gt;H$136,10,IF('Indicator Data'!AF39&lt;H$135,0,10-(H$136-'Indicator Data'!AF39)/(H$136-H$135)*10)))</f>
        <v>1.25</v>
      </c>
      <c r="I37" s="54">
        <f t="shared" ref="I37:I68" si="32">IF(AND(G37="x",H37="x"),"x",AVERAGE(G37,H37))</f>
        <v>5.1121386731574718</v>
      </c>
      <c r="J37" s="37">
        <f>SUM('Indicator Data'!P39,SUM('Indicator Data'!Q39:R39)*1000000)</f>
        <v>3357130932</v>
      </c>
      <c r="K37" s="37">
        <f>J37/'Indicator Data (national)'!$AY$9</f>
        <v>219.39666192861554</v>
      </c>
      <c r="L37" s="14">
        <f t="shared" si="10"/>
        <v>4.3879332385723115</v>
      </c>
      <c r="M37" s="14">
        <f>IF('Indicator Data'!S39="No data","x",IF('Indicator Data'!S39&gt;M$136,10,IF('Indicator Data'!S39&lt;M$135,0,10-(M$136-'Indicator Data'!S39)/(M$136-M$135)*10)))</f>
        <v>6.8062345426152575</v>
      </c>
      <c r="N37" s="134">
        <f>VLOOKUP(C37,'Indicator Data'!$C$5:$O$136,12,FALSE)/VLOOKUP(B37,'Indicator Data (national)'!$B$5:$AY$13,50,FALSE)*1000000</f>
        <v>3.9995686739665331E-2</v>
      </c>
      <c r="O37" s="14">
        <f t="shared" si="11"/>
        <v>3.9995686739651148E-3</v>
      </c>
      <c r="P37" s="54">
        <f t="shared" si="12"/>
        <v>3.7327224499538452</v>
      </c>
      <c r="Q37" s="47">
        <f t="shared" si="27"/>
        <v>7.1389873857879529</v>
      </c>
      <c r="R37" s="37">
        <f>IF(AND('Indicator Data'!AK39="No data",'Indicator Data'!AL39="No data"),0,SUM('Indicator Data'!AK39:AM39))</f>
        <v>51065</v>
      </c>
      <c r="S37" s="14">
        <f t="shared" si="28"/>
        <v>5.6937444541457589</v>
      </c>
      <c r="T37" s="43">
        <f>R37/'Indicator Data'!$BE39</f>
        <v>7.567505886990529E-2</v>
      </c>
      <c r="U37" s="14">
        <f t="shared" si="29"/>
        <v>9.2724611556441054</v>
      </c>
      <c r="V37" s="15">
        <f t="shared" ref="V37:V68" si="33">AVERAGE(S37,U37)</f>
        <v>7.4831028048949317</v>
      </c>
      <c r="W37" s="14">
        <f>IF('Indicator Data'!Z39="No data","x",IF('Indicator Data'!Z39&gt;W$136,10,IF('Indicator Data'!Z39&lt;W$135,0,10-(W$136-'Indicator Data'!Z39)/(W$136-W$135)*10)))</f>
        <v>2.1999999999999993</v>
      </c>
      <c r="X37" s="14">
        <f>IF('Indicator Data'!Y39="No data","x",IF('Indicator Data'!Y39&gt;X$136,10,IF('Indicator Data'!Y39&lt;X$135,0,10-(X$136-'Indicator Data'!Y39)/(X$136-X$135)*10)))</f>
        <v>1.0909090909090917</v>
      </c>
      <c r="Y37" s="14">
        <f>IF('Indicator Data'!AD39="No data","x",IF('Indicator Data'!AD39&gt;Y$136,10,IF('Indicator Data'!AD39&lt;Y$135,0,10-(Y$136-'Indicator Data'!AD39)/(Y$136-Y$135)*10)))</f>
        <v>10</v>
      </c>
      <c r="Z37" s="139">
        <f>IF('Indicator Data'!AA39="No data","x",'Indicator Data'!AA39/'Indicator Data'!$BE39*100000)</f>
        <v>0</v>
      </c>
      <c r="AA37" s="137">
        <f t="shared" si="13"/>
        <v>0</v>
      </c>
      <c r="AB37" s="139">
        <f>IF('Indicator Data'!AB39="No data","x",'Indicator Data'!AB39/'Indicator Data'!$BE39*100000)</f>
        <v>0</v>
      </c>
      <c r="AC37" s="137">
        <f t="shared" si="14"/>
        <v>0</v>
      </c>
      <c r="AD37" s="54">
        <f t="shared" si="15"/>
        <v>2.6581818181818182</v>
      </c>
      <c r="AE37" s="14">
        <f>IF('Indicator Data'!T39="No data","x",IF('Indicator Data'!T39&gt;AE$136,10,IF('Indicator Data'!T39&lt;AE$135,0,10-(AE$136-'Indicator Data'!T39)/(AE$136-AE$135)*10)))</f>
        <v>9.8461538461538467</v>
      </c>
      <c r="AF37" s="14">
        <f>IF('Indicator Data'!U39="No data","x",IF('Indicator Data'!U39&gt;AF$136,10,IF('Indicator Data'!U39&lt;AF$135,0,10-(AF$136-'Indicator Data'!U39)/(AF$136-AF$135)*10)))</f>
        <v>5.4933255905041456</v>
      </c>
      <c r="AG37" s="54">
        <f t="shared" ref="AG37:AG68" si="34">IF(AND(AE37="x",AF37="x"),"x",AVERAGE(AF37,AE37))</f>
        <v>7.6697397183289961</v>
      </c>
      <c r="AH37" s="14">
        <f>IF('Indicator Data'!AN39="No data","x",IF('Indicator Data'!AN39&gt;AH$136,10,IF('Indicator Data'!AN39&lt;AH$135,0,10-(AH$136-'Indicator Data'!AN39)/(AH$136-AH$135)*10)))</f>
        <v>8.1499132668679426</v>
      </c>
      <c r="AI37" s="14">
        <f>IF('Indicator Data'!AS39="No data","x",IF('Indicator Data'!AS39&gt;AI$136,10,IF('Indicator Data'!AS39&lt;AI$135,0,10-(AI$136-'Indicator Data'!AS39)/(AI$136-AI$135)*10)))</f>
        <v>1.3333093241618297</v>
      </c>
      <c r="AJ37" s="54">
        <f t="shared" si="16"/>
        <v>4.7416112955148861</v>
      </c>
      <c r="AK37" s="37">
        <f>'Indicator Data'!AI39+'Indicator Data'!AH39*0.5+'Indicator Data'!AG39*0.25</f>
        <v>0</v>
      </c>
      <c r="AL37" s="44">
        <f>AK37/'Indicator Data'!BE39</f>
        <v>0</v>
      </c>
      <c r="AM37" s="54">
        <f t="shared" si="30"/>
        <v>0</v>
      </c>
      <c r="AN37" s="14">
        <f>IF('Indicator Data'!AJ39="No data","x",IF(('Indicator Data'!AJ39)^2&gt;AN$135,10,IF(('Indicator Data'!AJ39)^2&lt;AN$136,0,10-(AN$135-('Indicator Data'!AJ39)^2)/(AN$135-AN$136)*10)))</f>
        <v>7.8947368421052637</v>
      </c>
      <c r="AO37" s="54">
        <f t="shared" si="17"/>
        <v>7.8947368421052637</v>
      </c>
      <c r="AP37" s="38">
        <f t="shared" si="25"/>
        <v>5.3008769442334085</v>
      </c>
      <c r="AQ37" s="57">
        <f t="shared" si="26"/>
        <v>6.519860974329915</v>
      </c>
    </row>
    <row r="38" spans="1:43" s="11" customFormat="1" x14ac:dyDescent="0.25">
      <c r="A38" s="11" t="s">
        <v>382</v>
      </c>
      <c r="B38" s="32" t="s">
        <v>8</v>
      </c>
      <c r="C38" s="32" t="s">
        <v>511</v>
      </c>
      <c r="D38" s="14">
        <f>IF('Indicator Data'!M40="No data",IF((0.1284*LN('Indicator Data'!BD40)-0.4735)&gt;D$136,0,IF((0.1284*LN('Indicator Data'!BD40)-0.4735)&lt;D$135,10,(D$136-(0.1284*LN('Indicator Data'!BD40)-0.4735))/(D$136-D$135)*10)),IF('Indicator Data'!M40&gt;D$136,0,IF('Indicator Data'!M40&lt;D$135,10,(D$136-'Indicator Data'!M40)/(D$136-D$135)*10)))</f>
        <v>9.092307692307692</v>
      </c>
      <c r="E38" s="14">
        <f>IF('Indicator Data'!N40="No data","x",IF('Indicator Data'!N40&gt;E$136,10,IF('Indicator Data'!N40&lt;E$135,0,10-(E$136-'Indicator Data'!N40)/(E$136-E$135)*10)))</f>
        <v>10</v>
      </c>
      <c r="F38" s="54">
        <f t="shared" si="31"/>
        <v>9.6134078995963677</v>
      </c>
      <c r="G38" s="14">
        <f>IF('Indicator Data'!AE40="No data","x",IF('Indicator Data'!AE40&gt;G$136,10,IF('Indicator Data'!AE40&lt;G$135,0,10-(G$136-'Indicator Data'!AE40)/(G$136-G$135)*10)))</f>
        <v>8.9742773463149437</v>
      </c>
      <c r="H38" s="14">
        <f>IF('Indicator Data'!AF40="No data","x",IF('Indicator Data'!AF40&gt;H$136,10,IF('Indicator Data'!AF40&lt;H$135,0,10-(H$136-'Indicator Data'!AF40)/(H$136-H$135)*10)))</f>
        <v>4.5</v>
      </c>
      <c r="I38" s="54">
        <f t="shared" si="32"/>
        <v>6.7371386731574718</v>
      </c>
      <c r="J38" s="37">
        <f>SUM('Indicator Data'!P40,SUM('Indicator Data'!Q40:R40)*1000000)</f>
        <v>3357130932</v>
      </c>
      <c r="K38" s="37">
        <f>J38/'Indicator Data (national)'!$AY$9</f>
        <v>219.39666192861554</v>
      </c>
      <c r="L38" s="14">
        <f t="shared" si="10"/>
        <v>4.3879332385723115</v>
      </c>
      <c r="M38" s="14">
        <f>IF('Indicator Data'!S40="No data","x",IF('Indicator Data'!S40&gt;M$136,10,IF('Indicator Data'!S40&lt;M$135,0,10-(M$136-'Indicator Data'!S40)/(M$136-M$135)*10)))</f>
        <v>6.8062345426152575</v>
      </c>
      <c r="N38" s="134">
        <f>VLOOKUP(C38,'Indicator Data'!$C$5:$O$136,12,FALSE)/VLOOKUP(B38,'Indicator Data (national)'!$B$5:$AY$13,50,FALSE)*1000000</f>
        <v>3.594383612224826E-2</v>
      </c>
      <c r="O38" s="14">
        <f t="shared" si="11"/>
        <v>3.5943836122243056E-3</v>
      </c>
      <c r="P38" s="54">
        <f t="shared" si="12"/>
        <v>3.7325873882665981</v>
      </c>
      <c r="Q38" s="47">
        <f t="shared" si="27"/>
        <v>7.4241354651542011</v>
      </c>
      <c r="R38" s="37">
        <f>IF(AND('Indicator Data'!AK40="No data",'Indicator Data'!AL40="No data"),0,SUM('Indicator Data'!AK40:AM40))</f>
        <v>10825</v>
      </c>
      <c r="S38" s="14">
        <f t="shared" si="28"/>
        <v>3.4480930167513435</v>
      </c>
      <c r="T38" s="43">
        <f>R38/'Indicator Data'!$BE40</f>
        <v>1.9961128813359298E-2</v>
      </c>
      <c r="U38" s="14">
        <f t="shared" si="29"/>
        <v>6.6749502450999927</v>
      </c>
      <c r="V38" s="15">
        <f t="shared" si="33"/>
        <v>5.0615216309256681</v>
      </c>
      <c r="W38" s="14">
        <f>IF('Indicator Data'!Z40="No data","x",IF('Indicator Data'!Z40&gt;W$136,10,IF('Indicator Data'!Z40&lt;W$135,0,10-(W$136-'Indicator Data'!Z40)/(W$136-W$135)*10)))</f>
        <v>2.1999999999999993</v>
      </c>
      <c r="X38" s="14">
        <f>IF('Indicator Data'!Y40="No data","x",IF('Indicator Data'!Y40&gt;X$136,10,IF('Indicator Data'!Y40&lt;X$135,0,10-(X$136-'Indicator Data'!Y40)/(X$136-X$135)*10)))</f>
        <v>1.0909090909090917</v>
      </c>
      <c r="Y38" s="14">
        <f>IF('Indicator Data'!AD40="No data","x",IF('Indicator Data'!AD40&gt;Y$136,10,IF('Indicator Data'!AD40&lt;Y$135,0,10-(Y$136-'Indicator Data'!AD40)/(Y$136-Y$135)*10)))</f>
        <v>10</v>
      </c>
      <c r="Z38" s="139">
        <f>IF('Indicator Data'!AA40="No data","x",'Indicator Data'!AA40/'Indicator Data'!$BE40*100000)</f>
        <v>0</v>
      </c>
      <c r="AA38" s="137">
        <f t="shared" si="13"/>
        <v>0</v>
      </c>
      <c r="AB38" s="139">
        <f>IF('Indicator Data'!AB40="No data","x",'Indicator Data'!AB40/'Indicator Data'!$BE40*100000)</f>
        <v>0.55319525579748619</v>
      </c>
      <c r="AC38" s="137">
        <f t="shared" si="14"/>
        <v>5.8095948231458898</v>
      </c>
      <c r="AD38" s="54">
        <f t="shared" si="15"/>
        <v>3.8201007828109965</v>
      </c>
      <c r="AE38" s="14">
        <f>IF('Indicator Data'!T40="No data","x",IF('Indicator Data'!T40&gt;AE$136,10,IF('Indicator Data'!T40&lt;AE$135,0,10-(AE$136-'Indicator Data'!T40)/(AE$136-AE$135)*10)))</f>
        <v>9.8461538461538467</v>
      </c>
      <c r="AF38" s="14">
        <f>IF('Indicator Data'!U40="No data","x",IF('Indicator Data'!U40&gt;AF$136,10,IF('Indicator Data'!U40&lt;AF$135,0,10-(AF$136-'Indicator Data'!U40)/(AF$136-AF$135)*10)))</f>
        <v>3.7776887304984088</v>
      </c>
      <c r="AG38" s="54">
        <f t="shared" si="34"/>
        <v>6.8119212883261273</v>
      </c>
      <c r="AH38" s="14">
        <f>IF('Indicator Data'!AN40="No data","x",IF('Indicator Data'!AN40&gt;AH$136,10,IF('Indicator Data'!AN40&lt;AH$135,0,10-(AH$136-'Indicator Data'!AN40)/(AH$136-AH$135)*10)))</f>
        <v>7.1443790215644842</v>
      </c>
      <c r="AI38" s="14">
        <f>IF('Indicator Data'!AS40="No data","x",IF('Indicator Data'!AS40&gt;AI$136,10,IF('Indicator Data'!AS40&lt;AI$135,0,10-(AI$136-'Indicator Data'!AS40)/(AI$136-AI$135)*10)))</f>
        <v>4.7332576332959855</v>
      </c>
      <c r="AJ38" s="54">
        <f t="shared" si="16"/>
        <v>5.9388183274302353</v>
      </c>
      <c r="AK38" s="37">
        <f>'Indicator Data'!AI40+'Indicator Data'!AH40*0.5+'Indicator Data'!AG40*0.25</f>
        <v>0</v>
      </c>
      <c r="AL38" s="44">
        <f>AK38/'Indicator Data'!BE40</f>
        <v>0</v>
      </c>
      <c r="AM38" s="54">
        <f t="shared" si="30"/>
        <v>0</v>
      </c>
      <c r="AN38" s="14">
        <f>IF('Indicator Data'!AJ40="No data","x",IF(('Indicator Data'!AJ40)^2&gt;AN$135,10,IF(('Indicator Data'!AJ40)^2&lt;AN$136,0,10-(AN$135-('Indicator Data'!AJ40)^2)/(AN$135-AN$136)*10)))</f>
        <v>7.8947368421052637</v>
      </c>
      <c r="AO38" s="54">
        <f t="shared" si="17"/>
        <v>7.8947368421052637</v>
      </c>
      <c r="AP38" s="38">
        <f t="shared" si="25"/>
        <v>5.4539792604061255</v>
      </c>
      <c r="AQ38" s="57">
        <f t="shared" si="26"/>
        <v>5.2610405703358225</v>
      </c>
    </row>
    <row r="39" spans="1:43" s="11" customFormat="1" x14ac:dyDescent="0.25">
      <c r="A39" s="11" t="s">
        <v>383</v>
      </c>
      <c r="B39" s="32" t="s">
        <v>8</v>
      </c>
      <c r="C39" s="32" t="s">
        <v>512</v>
      </c>
      <c r="D39" s="14">
        <f>IF('Indicator Data'!M41="No data",IF((0.1284*LN('Indicator Data'!BD41)-0.4735)&gt;D$136,0,IF((0.1284*LN('Indicator Data'!BD41)-0.4735)&lt;D$135,10,(D$136-(0.1284*LN('Indicator Data'!BD41)-0.4735))/(D$136-D$135)*10)),IF('Indicator Data'!M41&gt;D$136,0,IF('Indicator Data'!M41&lt;D$135,10,(D$136-'Indicator Data'!M41)/(D$136-D$135)*10)))</f>
        <v>9.092307692307692</v>
      </c>
      <c r="E39" s="14">
        <f>IF('Indicator Data'!N41="No data","x",IF('Indicator Data'!N41&gt;E$136,10,IF('Indicator Data'!N41&lt;E$135,0,10-(E$136-'Indicator Data'!N41)/(E$136-E$135)*10)))</f>
        <v>9.5333333333333332</v>
      </c>
      <c r="F39" s="54">
        <f t="shared" si="31"/>
        <v>9.3263917572938677</v>
      </c>
      <c r="G39" s="14">
        <f>IF('Indicator Data'!AE41="No data","x",IF('Indicator Data'!AE41&gt;G$136,10,IF('Indicator Data'!AE41&lt;G$135,0,10-(G$136-'Indicator Data'!AE41)/(G$136-G$135)*10)))</f>
        <v>8.9742773463149437</v>
      </c>
      <c r="H39" s="14">
        <f>IF('Indicator Data'!AF41="No data","x",IF('Indicator Data'!AF41&gt;H$136,10,IF('Indicator Data'!AF41&lt;H$135,0,10-(H$136-'Indicator Data'!AF41)/(H$136-H$135)*10)))</f>
        <v>2.0000000000000009</v>
      </c>
      <c r="I39" s="54">
        <f t="shared" si="32"/>
        <v>5.4871386731574727</v>
      </c>
      <c r="J39" s="37">
        <f>SUM('Indicator Data'!P41,SUM('Indicator Data'!Q41:R41)*1000000)</f>
        <v>3357130932</v>
      </c>
      <c r="K39" s="37">
        <f>J39/'Indicator Data (national)'!$AY$9</f>
        <v>219.39666192861554</v>
      </c>
      <c r="L39" s="14">
        <f t="shared" si="10"/>
        <v>4.3879332385723115</v>
      </c>
      <c r="M39" s="14">
        <f>IF('Indicator Data'!S41="No data","x",IF('Indicator Data'!S41&gt;M$136,10,IF('Indicator Data'!S41&lt;M$135,0,10-(M$136-'Indicator Data'!S41)/(M$136-M$135)*10)))</f>
        <v>6.8062345426152575</v>
      </c>
      <c r="N39" s="134">
        <f>VLOOKUP(C39,'Indicator Data'!$C$5:$O$136,12,FALSE)/VLOOKUP(B39,'Indicator Data (national)'!$B$5:$AY$13,50,FALSE)*1000000</f>
        <v>3.1303813641012569E-2</v>
      </c>
      <c r="O39" s="14">
        <f t="shared" si="11"/>
        <v>3.1303813641017086E-3</v>
      </c>
      <c r="P39" s="54">
        <f t="shared" si="12"/>
        <v>3.7324327208505572</v>
      </c>
      <c r="Q39" s="47">
        <f t="shared" si="27"/>
        <v>6.9680887271489409</v>
      </c>
      <c r="R39" s="37">
        <f>IF(AND('Indicator Data'!AK41="No data",'Indicator Data'!AL41="No data"),0,SUM('Indicator Data'!AK41:AM41))</f>
        <v>5657</v>
      </c>
      <c r="S39" s="14">
        <f t="shared" si="28"/>
        <v>2.5086205958013643</v>
      </c>
      <c r="T39" s="43">
        <f>R39/'Indicator Data'!$BE41</f>
        <v>8.3511714079038665E-2</v>
      </c>
      <c r="U39" s="14">
        <f t="shared" si="29"/>
        <v>9.5005745550595719</v>
      </c>
      <c r="V39" s="15">
        <f t="shared" si="33"/>
        <v>6.0045975754304681</v>
      </c>
      <c r="W39" s="14">
        <f>IF('Indicator Data'!Z41="No data","x",IF('Indicator Data'!Z41&gt;W$136,10,IF('Indicator Data'!Z41&lt;W$135,0,10-(W$136-'Indicator Data'!Z41)/(W$136-W$135)*10)))</f>
        <v>2.1999999999999993</v>
      </c>
      <c r="X39" s="14">
        <f>IF('Indicator Data'!Y41="No data","x",IF('Indicator Data'!Y41&gt;X$136,10,IF('Indicator Data'!Y41&lt;X$135,0,10-(X$136-'Indicator Data'!Y41)/(X$136-X$135)*10)))</f>
        <v>1.0909090909090917</v>
      </c>
      <c r="Y39" s="14">
        <f>IF('Indicator Data'!AD41="No data","x",IF('Indicator Data'!AD41&gt;Y$136,10,IF('Indicator Data'!AD41&lt;Y$135,0,10-(Y$136-'Indicator Data'!AD41)/(Y$136-Y$135)*10)))</f>
        <v>10</v>
      </c>
      <c r="Z39" s="139">
        <f>IF('Indicator Data'!AA41="No data","x",'Indicator Data'!AA41/'Indicator Data'!$BE41*100000)</f>
        <v>0</v>
      </c>
      <c r="AA39" s="137">
        <f t="shared" si="13"/>
        <v>0</v>
      </c>
      <c r="AB39" s="139">
        <f>IF('Indicator Data'!AB41="No data","x",'Indicator Data'!AB41/'Indicator Data'!$BE41*100000)</f>
        <v>0</v>
      </c>
      <c r="AC39" s="137">
        <f t="shared" si="14"/>
        <v>0</v>
      </c>
      <c r="AD39" s="54">
        <f t="shared" si="15"/>
        <v>2.6581818181818182</v>
      </c>
      <c r="AE39" s="14">
        <f>IF('Indicator Data'!T41="No data","x",IF('Indicator Data'!T41&gt;AE$136,10,IF('Indicator Data'!T41&lt;AE$135,0,10-(AE$136-'Indicator Data'!T41)/(AE$136-AE$135)*10)))</f>
        <v>9.8461538461538467</v>
      </c>
      <c r="AF39" s="14">
        <f>IF('Indicator Data'!U41="No data","x",IF('Indicator Data'!U41&gt;AF$136,10,IF('Indicator Data'!U41&lt;AF$135,0,10-(AF$136-'Indicator Data'!U41)/(AF$136-AF$135)*10)))</f>
        <v>0.80932784636488364</v>
      </c>
      <c r="AG39" s="54">
        <f t="shared" si="34"/>
        <v>5.3277408462593652</v>
      </c>
      <c r="AH39" s="14">
        <f>IF('Indicator Data'!AN41="No data","x",IF('Indicator Data'!AN41&gt;AH$136,10,IF('Indicator Data'!AN41&lt;AH$135,0,10-(AH$136-'Indicator Data'!AN41)/(AH$136-AH$135)*10)))</f>
        <v>2.5932647711232102</v>
      </c>
      <c r="AI39" s="14">
        <f>IF('Indicator Data'!AS41="No data","x",IF('Indicator Data'!AS41&gt;AI$136,10,IF('Indicator Data'!AS41&lt;AI$135,0,10-(AI$136-'Indicator Data'!AS41)/(AI$136-AI$135)*10)))</f>
        <v>3.9665255091752369</v>
      </c>
      <c r="AJ39" s="54">
        <f t="shared" si="16"/>
        <v>3.2798951401492236</v>
      </c>
      <c r="AK39" s="37">
        <f>'Indicator Data'!AI41+'Indicator Data'!AH41*0.5+'Indicator Data'!AG41*0.25</f>
        <v>159.06539993549694</v>
      </c>
      <c r="AL39" s="44">
        <f>AK39/'Indicator Data'!BE41</f>
        <v>2.3482100405305207E-3</v>
      </c>
      <c r="AM39" s="54">
        <f t="shared" si="30"/>
        <v>0.23482100405305317</v>
      </c>
      <c r="AN39" s="14">
        <f>IF('Indicator Data'!AJ41="No data","x",IF(('Indicator Data'!AJ41)^2&gt;AN$135,10,IF(('Indicator Data'!AJ41)^2&lt;AN$136,0,10-(AN$135-('Indicator Data'!AJ41)^2)/(AN$135-AN$136)*10)))</f>
        <v>4.2105263157894735</v>
      </c>
      <c r="AO39" s="54">
        <f t="shared" si="17"/>
        <v>4.2105263157894735</v>
      </c>
      <c r="AP39" s="38">
        <f t="shared" si="25"/>
        <v>3.3186108941114592</v>
      </c>
      <c r="AQ39" s="57">
        <f t="shared" si="26"/>
        <v>4.8029808148265563</v>
      </c>
    </row>
    <row r="40" spans="1:43" s="11" customFormat="1" x14ac:dyDescent="0.25">
      <c r="A40" s="11" t="s">
        <v>384</v>
      </c>
      <c r="B40" s="32" t="s">
        <v>8</v>
      </c>
      <c r="C40" s="32" t="s">
        <v>513</v>
      </c>
      <c r="D40" s="14">
        <f>IF('Indicator Data'!M42="No data",IF((0.1284*LN('Indicator Data'!BD42)-0.4735)&gt;D$136,0,IF((0.1284*LN('Indicator Data'!BD42)-0.4735)&lt;D$135,10,(D$136-(0.1284*LN('Indicator Data'!BD42)-0.4735))/(D$136-D$135)*10)),IF('Indicator Data'!M42&gt;D$136,0,IF('Indicator Data'!M42&lt;D$135,10,(D$136-'Indicator Data'!M42)/(D$136-D$135)*10)))</f>
        <v>5.861538461538462</v>
      </c>
      <c r="E40" s="14">
        <f>IF('Indicator Data'!N42="No data","x",IF('Indicator Data'!N42&gt;E$136,10,IF('Indicator Data'!N42&lt;E$135,0,10-(E$136-'Indicator Data'!N42)/(E$136-E$135)*10)))</f>
        <v>2.6144777777777781</v>
      </c>
      <c r="F40" s="54">
        <f t="shared" si="31"/>
        <v>4.432511410566546</v>
      </c>
      <c r="G40" s="14">
        <f>IF('Indicator Data'!AE42="No data","x",IF('Indicator Data'!AE42&gt;G$136,10,IF('Indicator Data'!AE42&lt;G$135,0,10-(G$136-'Indicator Data'!AE42)/(G$136-G$135)*10)))</f>
        <v>8.9742773463149437</v>
      </c>
      <c r="H40" s="14">
        <f>IF('Indicator Data'!AF42="No data","x",IF('Indicator Data'!AF42&gt;H$136,10,IF('Indicator Data'!AF42&lt;H$135,0,10-(H$136-'Indicator Data'!AF42)/(H$136-H$135)*10)))</f>
        <v>3.75</v>
      </c>
      <c r="I40" s="54">
        <f t="shared" si="32"/>
        <v>6.3621386731574718</v>
      </c>
      <c r="J40" s="37">
        <f>SUM('Indicator Data'!P42,SUM('Indicator Data'!Q42:R42)*1000000)</f>
        <v>3357130932</v>
      </c>
      <c r="K40" s="37">
        <f>J40/'Indicator Data (national)'!$AY$9</f>
        <v>219.39666192861554</v>
      </c>
      <c r="L40" s="14">
        <f t="shared" si="10"/>
        <v>4.3879332385723115</v>
      </c>
      <c r="M40" s="14">
        <f>IF('Indicator Data'!S42="No data","x",IF('Indicator Data'!S42&gt;M$136,10,IF('Indicator Data'!S42&lt;M$135,0,10-(M$136-'Indicator Data'!S42)/(M$136-M$135)*10)))</f>
        <v>6.8062345426152575</v>
      </c>
      <c r="N40" s="134">
        <f>VLOOKUP(C40,'Indicator Data'!$C$5:$O$136,12,FALSE)/VLOOKUP(B40,'Indicator Data (national)'!$B$5:$AY$13,50,FALSE)*1000000</f>
        <v>1.0956432802998371E-2</v>
      </c>
      <c r="O40" s="14">
        <f t="shared" si="11"/>
        <v>1.0956432802995408E-3</v>
      </c>
      <c r="P40" s="54">
        <f t="shared" si="12"/>
        <v>3.731754474822623</v>
      </c>
      <c r="Q40" s="47">
        <f t="shared" si="27"/>
        <v>4.7397289922782964</v>
      </c>
      <c r="R40" s="37">
        <f>IF(AND('Indicator Data'!AK42="No data",'Indicator Data'!AL42="No data"),0,SUM('Indicator Data'!AK42:AM42))</f>
        <v>11605</v>
      </c>
      <c r="S40" s="14">
        <f t="shared" si="28"/>
        <v>3.5488171493064549</v>
      </c>
      <c r="T40" s="43">
        <f>R40/'Indicator Data'!$BE42</f>
        <v>6.4103059823262254E-3</v>
      </c>
      <c r="U40" s="14">
        <f t="shared" si="29"/>
        <v>5.0440477194214237</v>
      </c>
      <c r="V40" s="15">
        <f t="shared" si="33"/>
        <v>4.2964324343639397</v>
      </c>
      <c r="W40" s="14">
        <f>IF('Indicator Data'!Z42="No data","x",IF('Indicator Data'!Z42&gt;W$136,10,IF('Indicator Data'!Z42&lt;W$135,0,10-(W$136-'Indicator Data'!Z42)/(W$136-W$135)*10)))</f>
        <v>2.1999999999999993</v>
      </c>
      <c r="X40" s="14">
        <f>IF('Indicator Data'!Y42="No data","x",IF('Indicator Data'!Y42&gt;X$136,10,IF('Indicator Data'!Y42&lt;X$135,0,10-(X$136-'Indicator Data'!Y42)/(X$136-X$135)*10)))</f>
        <v>1.0909090909090917</v>
      </c>
      <c r="Y40" s="14">
        <f>IF('Indicator Data'!AD42="No data","x",IF('Indicator Data'!AD42&gt;Y$136,10,IF('Indicator Data'!AD42&lt;Y$135,0,10-(Y$136-'Indicator Data'!AD42)/(Y$136-Y$135)*10)))</f>
        <v>10</v>
      </c>
      <c r="Z40" s="139">
        <f>IF('Indicator Data'!AA42="No data","x",'Indicator Data'!AA42/'Indicator Data'!$BE42*100000)</f>
        <v>0</v>
      </c>
      <c r="AA40" s="137">
        <f t="shared" si="13"/>
        <v>0</v>
      </c>
      <c r="AB40" s="139">
        <f>IF('Indicator Data'!AB42="No data","x",'Indicator Data'!AB42/'Indicator Data'!$BE42*100000)</f>
        <v>0</v>
      </c>
      <c r="AC40" s="137">
        <f t="shared" si="14"/>
        <v>0</v>
      </c>
      <c r="AD40" s="54">
        <f t="shared" si="15"/>
        <v>2.6581818181818182</v>
      </c>
      <c r="AE40" s="14">
        <f>IF('Indicator Data'!T42="No data","x",IF('Indicator Data'!T42&gt;AE$136,10,IF('Indicator Data'!T42&lt;AE$135,0,10-(AE$136-'Indicator Data'!T42)/(AE$136-AE$135)*10)))</f>
        <v>9.8461538461538467</v>
      </c>
      <c r="AF40" s="14">
        <f>IF('Indicator Data'!U42="No data","x",IF('Indicator Data'!U42&gt;AF$136,10,IF('Indicator Data'!U42&lt;AF$135,0,10-(AF$136-'Indicator Data'!U42)/(AF$136-AF$135)*10)))</f>
        <v>2.8444704291493697</v>
      </c>
      <c r="AG40" s="54">
        <f t="shared" si="34"/>
        <v>6.3453121376516082</v>
      </c>
      <c r="AH40" s="14">
        <f>IF('Indicator Data'!AN42="No data","x",IF('Indicator Data'!AN42&gt;AH$136,10,IF('Indicator Data'!AN42&lt;AH$135,0,10-(AH$136-'Indicator Data'!AN42)/(AH$136-AH$135)*10)))</f>
        <v>6.0858413944872787</v>
      </c>
      <c r="AI40" s="14">
        <f>IF('Indicator Data'!AS42="No data","x",IF('Indicator Data'!AS42&gt;AI$136,10,IF('Indicator Data'!AS42&lt;AI$135,0,10-(AI$136-'Indicator Data'!AS42)/(AI$136-AI$135)*10)))</f>
        <v>1.8333518040625059</v>
      </c>
      <c r="AJ40" s="54">
        <f t="shared" si="16"/>
        <v>3.9595965992748923</v>
      </c>
      <c r="AK40" s="37">
        <f>'Indicator Data'!AI42+'Indicator Data'!AH42*0.5+'Indicator Data'!AG42*0.25</f>
        <v>17350</v>
      </c>
      <c r="AL40" s="44">
        <f>AK40/'Indicator Data'!BE42</f>
        <v>9.5836974401861275E-3</v>
      </c>
      <c r="AM40" s="54">
        <f t="shared" si="30"/>
        <v>0.95836974401861141</v>
      </c>
      <c r="AN40" s="14">
        <f>IF('Indicator Data'!AJ42="No data","x",IF(('Indicator Data'!AJ42)^2&gt;AN$135,10,IF(('Indicator Data'!AJ42)^2&lt;AN$136,0,10-(AN$135-('Indicator Data'!AJ42)^2)/(AN$135-AN$136)*10)))</f>
        <v>1.5789473684210531</v>
      </c>
      <c r="AO40" s="54">
        <f t="shared" si="17"/>
        <v>1.5789473684210531</v>
      </c>
      <c r="AP40" s="38">
        <f t="shared" si="25"/>
        <v>3.3653667526766768</v>
      </c>
      <c r="AQ40" s="57">
        <f t="shared" si="26"/>
        <v>3.8457990796180486</v>
      </c>
    </row>
    <row r="41" spans="1:43" s="11" customFormat="1" x14ac:dyDescent="0.25">
      <c r="A41" s="11" t="s">
        <v>385</v>
      </c>
      <c r="B41" s="32" t="s">
        <v>10</v>
      </c>
      <c r="C41" s="32" t="s">
        <v>514</v>
      </c>
      <c r="D41" s="14">
        <f>IF('Indicator Data'!M43="No data",IF((0.1284*LN('Indicator Data'!BD43)-0.4735)&gt;D$136,0,IF((0.1284*LN('Indicator Data'!BD43)-0.4735)&lt;D$135,10,(D$136-(0.1284*LN('Indicator Data'!BD43)-0.4735))/(D$136-D$135)*10)),IF('Indicator Data'!M43&gt;D$136,0,IF('Indicator Data'!M43&lt;D$135,10,(D$136-'Indicator Data'!M43)/(D$136-D$135)*10)))</f>
        <v>7.1230769230769226</v>
      </c>
      <c r="E41" s="14">
        <f>IF('Indicator Data'!N43="No data","x",IF('Indicator Data'!N43&gt;E$136,10,IF('Indicator Data'!N43&lt;E$135,0,10-(E$136-'Indicator Data'!N43)/(E$136-E$135)*10)))</f>
        <v>8.0428533333333334</v>
      </c>
      <c r="F41" s="54">
        <f t="shared" si="31"/>
        <v>7.6130663836269719</v>
      </c>
      <c r="G41" s="14">
        <f>IF('Indicator Data'!AE43="No data","x",IF('Indicator Data'!AE43&gt;G$136,10,IF('Indicator Data'!AE43&lt;G$135,0,10-(G$136-'Indicator Data'!AE43)/(G$136-G$135)*10)))</f>
        <v>8.5864514972377464</v>
      </c>
      <c r="H41" s="14">
        <f>IF('Indicator Data'!AF43="No data","x",IF('Indicator Data'!AF43&gt;H$136,10,IF('Indicator Data'!AF43&lt;H$135,0,10-(H$136-'Indicator Data'!AF43)/(H$136-H$135)*10)))</f>
        <v>2.7499999999999991</v>
      </c>
      <c r="I41" s="54">
        <f t="shared" si="32"/>
        <v>5.6682257486188732</v>
      </c>
      <c r="J41" s="37">
        <f>SUM('Indicator Data'!P43,SUM('Indicator Data'!Q43:R43)*1000000)</f>
        <v>978167395</v>
      </c>
      <c r="K41" s="37">
        <f>J41/'Indicator Data (national)'!$AY$10</f>
        <v>251.46467114666777</v>
      </c>
      <c r="L41" s="14">
        <f t="shared" si="10"/>
        <v>5.029293422933355</v>
      </c>
      <c r="M41" s="14">
        <f>IF('Indicator Data'!S43="No data","x",IF('Indicator Data'!S43&gt;M$136,10,IF('Indicator Data'!S43&lt;M$135,0,10-(M$136-'Indicator Data'!S43)/(M$136-M$135)*10)))</f>
        <v>7.2240531266197969</v>
      </c>
      <c r="N41" s="134">
        <f>VLOOKUP(C41,'Indicator Data'!$C$5:$O$136,12,FALSE)/VLOOKUP(B41,'Indicator Data (national)'!$B$5:$AY$13,50,FALSE)*1000000</f>
        <v>0.10589745699096116</v>
      </c>
      <c r="O41" s="14">
        <f t="shared" si="11"/>
        <v>1.0589745699094877E-2</v>
      </c>
      <c r="P41" s="54">
        <f t="shared" si="12"/>
        <v>4.087978765084082</v>
      </c>
      <c r="Q41" s="47">
        <f t="shared" si="27"/>
        <v>6.2455843202392245</v>
      </c>
      <c r="R41" s="37">
        <f>IF(AND('Indicator Data'!AK43="No data",'Indicator Data'!AL43="No data"),0,SUM('Indicator Data'!AK43:AM43))</f>
        <v>49911</v>
      </c>
      <c r="S41" s="14">
        <f t="shared" si="28"/>
        <v>5.6606542377712783</v>
      </c>
      <c r="T41" s="43">
        <f>R41/'Indicator Data'!$BE43</f>
        <v>0.11589205606174593</v>
      </c>
      <c r="U41" s="14">
        <f t="shared" si="29"/>
        <v>10</v>
      </c>
      <c r="V41" s="15">
        <f t="shared" si="33"/>
        <v>7.8303271188856396</v>
      </c>
      <c r="W41" s="14">
        <f>IF('Indicator Data'!Z43="No data","x",IF('Indicator Data'!Z43&gt;W$136,10,IF('Indicator Data'!Z43&lt;W$135,0,10-(W$136-'Indicator Data'!Z43)/(W$136-W$135)*10)))</f>
        <v>2.1999999999999993</v>
      </c>
      <c r="X41" s="14">
        <f>IF('Indicator Data'!Y43="No data","x",IF('Indicator Data'!Y43&gt;X$136,10,IF('Indicator Data'!Y43&lt;X$135,0,10-(X$136-'Indicator Data'!Y43)/(X$136-X$135)*10)))</f>
        <v>2.0909090909090908</v>
      </c>
      <c r="Y41" s="14">
        <f>IF('Indicator Data'!AD43="No data","x",IF('Indicator Data'!AD43&gt;Y$136,10,IF('Indicator Data'!AD43&lt;Y$135,0,10-(Y$136-'Indicator Data'!AD43)/(Y$136-Y$135)*10)))</f>
        <v>6.666666666666667</v>
      </c>
      <c r="Z41" s="139" t="str">
        <f>IF('Indicator Data'!AA43="No data","x",'Indicator Data'!AA43/'Indicator Data'!$BE43*100000)</f>
        <v>x</v>
      </c>
      <c r="AA41" s="137" t="str">
        <f t="shared" si="13"/>
        <v>x</v>
      </c>
      <c r="AB41" s="139" t="str">
        <f>IF('Indicator Data'!AB43="No data","x",'Indicator Data'!AB43/'Indicator Data'!$BE43*100000)</f>
        <v>x</v>
      </c>
      <c r="AC41" s="137" t="str">
        <f t="shared" si="14"/>
        <v>x</v>
      </c>
      <c r="AD41" s="54">
        <f t="shared" si="15"/>
        <v>3.6525252525252525</v>
      </c>
      <c r="AE41" s="14">
        <f>IF('Indicator Data'!T43="No data","x",IF('Indicator Data'!T43&gt;AE$136,10,IF('Indicator Data'!T43&lt;AE$135,0,10-(AE$136-'Indicator Data'!T43)/(AE$136-AE$135)*10)))</f>
        <v>6.4615384615384617</v>
      </c>
      <c r="AF41" s="14">
        <f>IF('Indicator Data'!U43="No data","x",IF('Indicator Data'!U43&gt;AF$136,10,IF('Indicator Data'!U43&lt;AF$135,0,10-(AF$136-'Indicator Data'!U43)/(AF$136-AF$135)*10)))</f>
        <v>2.3444035576631919</v>
      </c>
      <c r="AG41" s="54">
        <f t="shared" si="34"/>
        <v>4.4029710096008268</v>
      </c>
      <c r="AH41" s="14">
        <f>IF('Indicator Data'!AN43="No data","x",IF('Indicator Data'!AN43&gt;AH$136,10,IF('Indicator Data'!AN43&lt;AH$135,0,10-(AH$136-'Indicator Data'!AN43)/(AH$136-AH$135)*10)))</f>
        <v>2.4234421178394019</v>
      </c>
      <c r="AI41" s="14">
        <f>IF('Indicator Data'!AS43="No data","x",IF('Indicator Data'!AS43&gt;AI$136,10,IF('Indicator Data'!AS43&lt;AI$135,0,10-(AI$136-'Indicator Data'!AS43)/(AI$136-AI$135)*10)))</f>
        <v>2.2564924856945225</v>
      </c>
      <c r="AJ41" s="54">
        <f t="shared" si="16"/>
        <v>2.3399673017669622</v>
      </c>
      <c r="AK41" s="37">
        <f>'Indicator Data'!AI43+'Indicator Data'!AH43*0.5+'Indicator Data'!AG43*0.25</f>
        <v>0</v>
      </c>
      <c r="AL41" s="44">
        <f>AK41/'Indicator Data'!BE43</f>
        <v>0</v>
      </c>
      <c r="AM41" s="54">
        <f t="shared" si="30"/>
        <v>0</v>
      </c>
      <c r="AN41" s="14">
        <f>IF('Indicator Data'!AJ43="No data","x",IF(('Indicator Data'!AJ43)^2&gt;AN$135,10,IF(('Indicator Data'!AJ43)^2&lt;AN$136,0,10-(AN$135-('Indicator Data'!AJ43)^2)/(AN$135-AN$136)*10)))</f>
        <v>7.8947368421052637</v>
      </c>
      <c r="AO41" s="54">
        <f t="shared" si="17"/>
        <v>7.8947368421052637</v>
      </c>
      <c r="AP41" s="38">
        <f t="shared" si="25"/>
        <v>4.2073177518634939</v>
      </c>
      <c r="AQ41" s="57">
        <f t="shared" si="26"/>
        <v>6.3519247585239285</v>
      </c>
    </row>
    <row r="42" spans="1:43" s="11" customFormat="1" x14ac:dyDescent="0.25">
      <c r="A42" s="11" t="s">
        <v>386</v>
      </c>
      <c r="B42" s="32" t="s">
        <v>10</v>
      </c>
      <c r="C42" s="32" t="s">
        <v>515</v>
      </c>
      <c r="D42" s="14">
        <f>IF('Indicator Data'!M44="No data",IF((0.1284*LN('Indicator Data'!BD44)-0.4735)&gt;D$136,0,IF((0.1284*LN('Indicator Data'!BD44)-0.4735)&lt;D$135,10,(D$136-(0.1284*LN('Indicator Data'!BD44)-0.4735))/(D$136-D$135)*10)),IF('Indicator Data'!M44&gt;D$136,0,IF('Indicator Data'!M44&lt;D$135,10,(D$136-'Indicator Data'!M44)/(D$136-D$135)*10)))</f>
        <v>7.1230769230769226</v>
      </c>
      <c r="E42" s="14">
        <f>IF('Indicator Data'!N44="No data","x",IF('Indicator Data'!N44&gt;E$136,10,IF('Indicator Data'!N44&lt;E$135,0,10-(E$136-'Indicator Data'!N44)/(E$136-E$135)*10)))</f>
        <v>8.6313666666666666</v>
      </c>
      <c r="F42" s="54">
        <f t="shared" si="31"/>
        <v>7.9663844740196943</v>
      </c>
      <c r="G42" s="14">
        <f>IF('Indicator Data'!AE44="No data","x",IF('Indicator Data'!AE44&gt;G$136,10,IF('Indicator Data'!AE44&lt;G$135,0,10-(G$136-'Indicator Data'!AE44)/(G$136-G$135)*10)))</f>
        <v>8.5864514972377464</v>
      </c>
      <c r="H42" s="14">
        <f>IF('Indicator Data'!AF44="No data","x",IF('Indicator Data'!AF44&gt;H$136,10,IF('Indicator Data'!AF44&lt;H$135,0,10-(H$136-'Indicator Data'!AF44)/(H$136-H$135)*10)))</f>
        <v>1.5</v>
      </c>
      <c r="I42" s="54">
        <f t="shared" si="32"/>
        <v>5.0432257486188732</v>
      </c>
      <c r="J42" s="37">
        <f>SUM('Indicator Data'!P44,SUM('Indicator Data'!Q44:R44)*1000000)</f>
        <v>978167395</v>
      </c>
      <c r="K42" s="37">
        <f>J42/'Indicator Data (national)'!$AY$10</f>
        <v>251.46467114666777</v>
      </c>
      <c r="L42" s="14">
        <f t="shared" si="10"/>
        <v>5.029293422933355</v>
      </c>
      <c r="M42" s="14">
        <f>IF('Indicator Data'!S44="No data","x",IF('Indicator Data'!S44&gt;M$136,10,IF('Indicator Data'!S44&lt;M$135,0,10-(M$136-'Indicator Data'!S44)/(M$136-M$135)*10)))</f>
        <v>7.2240531266197969</v>
      </c>
      <c r="N42" s="134">
        <f>VLOOKUP(C42,'Indicator Data'!$C$5:$O$136,12,FALSE)/VLOOKUP(B42,'Indicator Data (national)'!$B$5:$AY$13,50,FALSE)*1000000</f>
        <v>0.11270566187131738</v>
      </c>
      <c r="O42" s="14">
        <f t="shared" si="11"/>
        <v>1.1270566187132403E-2</v>
      </c>
      <c r="P42" s="54">
        <f t="shared" si="12"/>
        <v>4.0882057052467617</v>
      </c>
      <c r="Q42" s="47">
        <f t="shared" si="27"/>
        <v>6.2660501004762557</v>
      </c>
      <c r="R42" s="37">
        <f>IF(AND('Indicator Data'!AK44="No data",'Indicator Data'!AL44="No data"),0,SUM('Indicator Data'!AK44:AM44))</f>
        <v>0</v>
      </c>
      <c r="S42" s="14">
        <f t="shared" si="28"/>
        <v>0</v>
      </c>
      <c r="T42" s="43">
        <f>R42/'Indicator Data'!$BE44</f>
        <v>0</v>
      </c>
      <c r="U42" s="14">
        <f t="shared" si="29"/>
        <v>0</v>
      </c>
      <c r="V42" s="15">
        <f t="shared" si="33"/>
        <v>0</v>
      </c>
      <c r="W42" s="14">
        <f>IF('Indicator Data'!Z44="No data","x",IF('Indicator Data'!Z44&gt;W$136,10,IF('Indicator Data'!Z44&lt;W$135,0,10-(W$136-'Indicator Data'!Z44)/(W$136-W$135)*10)))</f>
        <v>2.1999999999999993</v>
      </c>
      <c r="X42" s="14">
        <f>IF('Indicator Data'!Y44="No data","x",IF('Indicator Data'!Y44&gt;X$136,10,IF('Indicator Data'!Y44&lt;X$135,0,10-(X$136-'Indicator Data'!Y44)/(X$136-X$135)*10)))</f>
        <v>2.0909090909090908</v>
      </c>
      <c r="Y42" s="14">
        <f>IF('Indicator Data'!AD44="No data","x",IF('Indicator Data'!AD44&gt;Y$136,10,IF('Indicator Data'!AD44&lt;Y$135,0,10-(Y$136-'Indicator Data'!AD44)/(Y$136-Y$135)*10)))</f>
        <v>6.666666666666667</v>
      </c>
      <c r="Z42" s="139" t="str">
        <f>IF('Indicator Data'!AA44="No data","x",'Indicator Data'!AA44/'Indicator Data'!$BE44*100000)</f>
        <v>x</v>
      </c>
      <c r="AA42" s="137" t="str">
        <f t="shared" si="13"/>
        <v>x</v>
      </c>
      <c r="AB42" s="139" t="str">
        <f>IF('Indicator Data'!AB44="No data","x",'Indicator Data'!AB44/'Indicator Data'!$BE44*100000)</f>
        <v>x</v>
      </c>
      <c r="AC42" s="137" t="str">
        <f t="shared" si="14"/>
        <v>x</v>
      </c>
      <c r="AD42" s="54">
        <f t="shared" si="15"/>
        <v>3.6525252525252525</v>
      </c>
      <c r="AE42" s="14">
        <f>IF('Indicator Data'!T44="No data","x",IF('Indicator Data'!T44&gt;AE$136,10,IF('Indicator Data'!T44&lt;AE$135,0,10-(AE$136-'Indicator Data'!T44)/(AE$136-AE$135)*10)))</f>
        <v>6.4615384615384617</v>
      </c>
      <c r="AF42" s="14">
        <f>IF('Indicator Data'!U44="No data","x",IF('Indicator Data'!U44&gt;AF$136,10,IF('Indicator Data'!U44&lt;AF$135,0,10-(AF$136-'Indicator Data'!U44)/(AF$136-AF$135)*10)))</f>
        <v>2.8854096008047581</v>
      </c>
      <c r="AG42" s="54">
        <f t="shared" si="34"/>
        <v>4.6734740311716099</v>
      </c>
      <c r="AH42" s="14">
        <f>IF('Indicator Data'!AN44="No data","x",IF('Indicator Data'!AN44&gt;AH$136,10,IF('Indicator Data'!AN44&lt;AH$135,0,10-(AH$136-'Indicator Data'!AN44)/(AH$136-AH$135)*10)))</f>
        <v>1.4917525336047159</v>
      </c>
      <c r="AI42" s="14">
        <f>IF('Indicator Data'!AS44="No data","x",IF('Indicator Data'!AS44&gt;AI$136,10,IF('Indicator Data'!AS44&lt;AI$135,0,10-(AI$136-'Indicator Data'!AS44)/(AI$136-AI$135)*10)))</f>
        <v>2.6324046982996228</v>
      </c>
      <c r="AJ42" s="54">
        <f t="shared" si="16"/>
        <v>2.0620786159521693</v>
      </c>
      <c r="AK42" s="37">
        <f>'Indicator Data'!AI44+'Indicator Data'!AH44*0.5+'Indicator Data'!AG44*0.25</f>
        <v>0</v>
      </c>
      <c r="AL42" s="44">
        <f>AK42/'Indicator Data'!BE44</f>
        <v>0</v>
      </c>
      <c r="AM42" s="54">
        <f t="shared" si="30"/>
        <v>0</v>
      </c>
      <c r="AN42" s="14">
        <f>IF('Indicator Data'!AJ44="No data","x",IF(('Indicator Data'!AJ44)^2&gt;AN$135,10,IF(('Indicator Data'!AJ44)^2&lt;AN$136,0,10-(AN$135-('Indicator Data'!AJ44)^2)/(AN$135-AN$136)*10)))</f>
        <v>7.8947368421052637</v>
      </c>
      <c r="AO42" s="54">
        <f t="shared" si="17"/>
        <v>7.8947368421052637</v>
      </c>
      <c r="AP42" s="38">
        <f t="shared" si="25"/>
        <v>4.2210695733518815</v>
      </c>
      <c r="AQ42" s="57">
        <f t="shared" si="26"/>
        <v>2.3614815711697972</v>
      </c>
    </row>
    <row r="43" spans="1:43" s="11" customFormat="1" x14ac:dyDescent="0.25">
      <c r="A43" s="11" t="s">
        <v>387</v>
      </c>
      <c r="B43" s="32" t="s">
        <v>10</v>
      </c>
      <c r="C43" s="32" t="s">
        <v>516</v>
      </c>
      <c r="D43" s="14">
        <f>IF('Indicator Data'!M45="No data",IF((0.1284*LN('Indicator Data'!BD45)-0.4735)&gt;D$136,0,IF((0.1284*LN('Indicator Data'!BD45)-0.4735)&lt;D$135,10,(D$136-(0.1284*LN('Indicator Data'!BD45)-0.4735))/(D$136-D$135)*10)),IF('Indicator Data'!M45&gt;D$136,0,IF('Indicator Data'!M45&lt;D$135,10,(D$136-'Indicator Data'!M45)/(D$136-D$135)*10)))</f>
        <v>7.1230769230769226</v>
      </c>
      <c r="E43" s="14">
        <f>IF('Indicator Data'!N45="No data","x",IF('Indicator Data'!N45&gt;E$136,10,IF('Indicator Data'!N45&lt;E$135,0,10-(E$136-'Indicator Data'!N45)/(E$136-E$135)*10)))</f>
        <v>8.1893644444444433</v>
      </c>
      <c r="F43" s="54">
        <f t="shared" si="31"/>
        <v>7.69760476199711</v>
      </c>
      <c r="G43" s="14">
        <f>IF('Indicator Data'!AE45="No data","x",IF('Indicator Data'!AE45&gt;G$136,10,IF('Indicator Data'!AE45&lt;G$135,0,10-(G$136-'Indicator Data'!AE45)/(G$136-G$135)*10)))</f>
        <v>8.5864514972377464</v>
      </c>
      <c r="H43" s="14">
        <f>IF('Indicator Data'!AF45="No data","x",IF('Indicator Data'!AF45&gt;H$136,10,IF('Indicator Data'!AF45&lt;H$135,0,10-(H$136-'Indicator Data'!AF45)/(H$136-H$135)*10)))</f>
        <v>2.4999999999999991</v>
      </c>
      <c r="I43" s="54">
        <f t="shared" si="32"/>
        <v>5.5432257486188732</v>
      </c>
      <c r="J43" s="37">
        <f>SUM('Indicator Data'!P45,SUM('Indicator Data'!Q45:R45)*1000000)</f>
        <v>978167395</v>
      </c>
      <c r="K43" s="37">
        <f>J43/'Indicator Data (national)'!$AY$10</f>
        <v>251.46467114666777</v>
      </c>
      <c r="L43" s="14">
        <f t="shared" si="10"/>
        <v>5.029293422933355</v>
      </c>
      <c r="M43" s="14">
        <f>IF('Indicator Data'!S45="No data","x",IF('Indicator Data'!S45&gt;M$136,10,IF('Indicator Data'!S45&lt;M$135,0,10-(M$136-'Indicator Data'!S45)/(M$136-M$135)*10)))</f>
        <v>7.2240531266197969</v>
      </c>
      <c r="N43" s="134">
        <f>VLOOKUP(C43,'Indicator Data'!$C$5:$O$136,12,FALSE)/VLOOKUP(B43,'Indicator Data (national)'!$B$5:$AY$13,50,FALSE)*1000000</f>
        <v>0.10759236788795541</v>
      </c>
      <c r="O43" s="14">
        <f t="shared" si="11"/>
        <v>1.0759236788796755E-2</v>
      </c>
      <c r="P43" s="54">
        <f t="shared" si="12"/>
        <v>4.0880352621139826</v>
      </c>
      <c r="Q43" s="47">
        <f t="shared" si="27"/>
        <v>6.2566176336817687</v>
      </c>
      <c r="R43" s="37">
        <f>IF(AND('Indicator Data'!AK45="No data",'Indicator Data'!AL45="No data"),0,SUM('Indicator Data'!AK45:AM45))</f>
        <v>0</v>
      </c>
      <c r="S43" s="14">
        <f t="shared" si="28"/>
        <v>0</v>
      </c>
      <c r="T43" s="43">
        <f>R43/'Indicator Data'!$BE45</f>
        <v>0</v>
      </c>
      <c r="U43" s="14">
        <f t="shared" si="29"/>
        <v>0</v>
      </c>
      <c r="V43" s="15">
        <f t="shared" si="33"/>
        <v>0</v>
      </c>
      <c r="W43" s="14">
        <f>IF('Indicator Data'!Z45="No data","x",IF('Indicator Data'!Z45&gt;W$136,10,IF('Indicator Data'!Z45&lt;W$135,0,10-(W$136-'Indicator Data'!Z45)/(W$136-W$135)*10)))</f>
        <v>2.1999999999999993</v>
      </c>
      <c r="X43" s="14">
        <f>IF('Indicator Data'!Y45="No data","x",IF('Indicator Data'!Y45&gt;X$136,10,IF('Indicator Data'!Y45&lt;X$135,0,10-(X$136-'Indicator Data'!Y45)/(X$136-X$135)*10)))</f>
        <v>2.0909090909090908</v>
      </c>
      <c r="Y43" s="14">
        <f>IF('Indicator Data'!AD45="No data","x",IF('Indicator Data'!AD45&gt;Y$136,10,IF('Indicator Data'!AD45&lt;Y$135,0,10-(Y$136-'Indicator Data'!AD45)/(Y$136-Y$135)*10)))</f>
        <v>6.666666666666667</v>
      </c>
      <c r="Z43" s="139" t="str">
        <f>IF('Indicator Data'!AA45="No data","x",'Indicator Data'!AA45/'Indicator Data'!$BE45*100000)</f>
        <v>x</v>
      </c>
      <c r="AA43" s="137" t="str">
        <f t="shared" si="13"/>
        <v>x</v>
      </c>
      <c r="AB43" s="139" t="str">
        <f>IF('Indicator Data'!AB45="No data","x",'Indicator Data'!AB45/'Indicator Data'!$BE45*100000)</f>
        <v>x</v>
      </c>
      <c r="AC43" s="137" t="str">
        <f t="shared" si="14"/>
        <v>x</v>
      </c>
      <c r="AD43" s="54">
        <f t="shared" si="15"/>
        <v>3.6525252525252525</v>
      </c>
      <c r="AE43" s="14">
        <f>IF('Indicator Data'!T45="No data","x",IF('Indicator Data'!T45&gt;AE$136,10,IF('Indicator Data'!T45&lt;AE$135,0,10-(AE$136-'Indicator Data'!T45)/(AE$136-AE$135)*10)))</f>
        <v>6.4615384615384617</v>
      </c>
      <c r="AF43" s="14">
        <f>IF('Indicator Data'!U45="No data","x",IF('Indicator Data'!U45&gt;AF$136,10,IF('Indicator Data'!U45&lt;AF$135,0,10-(AF$136-'Indicator Data'!U45)/(AF$136-AF$135)*10)))</f>
        <v>3.6293988188155346</v>
      </c>
      <c r="AG43" s="54">
        <f t="shared" si="34"/>
        <v>5.0454686401769981</v>
      </c>
      <c r="AH43" s="14">
        <f>IF('Indicator Data'!AN45="No data","x",IF('Indicator Data'!AN45&gt;AH$136,10,IF('Indicator Data'!AN45&lt;AH$135,0,10-(AH$136-'Indicator Data'!AN45)/(AH$136-AH$135)*10)))</f>
        <v>2.4610598855424826</v>
      </c>
      <c r="AI43" s="14">
        <f>IF('Indicator Data'!AS45="No data","x",IF('Indicator Data'!AS45&gt;AI$136,10,IF('Indicator Data'!AS45&lt;AI$135,0,10-(AI$136-'Indicator Data'!AS45)/(AI$136-AI$135)*10)))</f>
        <v>2.1537064737707725</v>
      </c>
      <c r="AJ43" s="54">
        <f t="shared" si="16"/>
        <v>2.3073831796566275</v>
      </c>
      <c r="AK43" s="37">
        <f>'Indicator Data'!AI45+'Indicator Data'!AH45*0.5+'Indicator Data'!AG45*0.25</f>
        <v>0</v>
      </c>
      <c r="AL43" s="44">
        <f>AK43/'Indicator Data'!BE45</f>
        <v>0</v>
      </c>
      <c r="AM43" s="54">
        <f t="shared" si="30"/>
        <v>0</v>
      </c>
      <c r="AN43" s="14">
        <f>IF('Indicator Data'!AJ45="No data","x",IF(('Indicator Data'!AJ45)^2&gt;AN$135,10,IF(('Indicator Data'!AJ45)^2&lt;AN$136,0,10-(AN$135-('Indicator Data'!AJ45)^2)/(AN$135-AN$136)*10)))</f>
        <v>7.8947368421052637</v>
      </c>
      <c r="AO43" s="54">
        <f t="shared" si="17"/>
        <v>7.8947368421052637</v>
      </c>
      <c r="AP43" s="38">
        <f t="shared" si="25"/>
        <v>4.3399242845161758</v>
      </c>
      <c r="AQ43" s="57">
        <f t="shared" si="26"/>
        <v>2.4372763660639034</v>
      </c>
    </row>
    <row r="44" spans="1:43" s="11" customFormat="1" x14ac:dyDescent="0.25">
      <c r="A44" s="11" t="s">
        <v>388</v>
      </c>
      <c r="B44" s="32" t="s">
        <v>10</v>
      </c>
      <c r="C44" s="32" t="s">
        <v>517</v>
      </c>
      <c r="D44" s="14">
        <f>IF('Indicator Data'!M46="No data",IF((0.1284*LN('Indicator Data'!BD46)-0.4735)&gt;D$136,0,IF((0.1284*LN('Indicator Data'!BD46)-0.4735)&lt;D$135,10,(D$136-(0.1284*LN('Indicator Data'!BD46)-0.4735))/(D$136-D$135)*10)),IF('Indicator Data'!M46&gt;D$136,0,IF('Indicator Data'!M46&lt;D$135,10,(D$136-'Indicator Data'!M46)/(D$136-D$135)*10)))</f>
        <v>7.1230769230769226</v>
      </c>
      <c r="E44" s="14">
        <f>IF('Indicator Data'!N46="No data","x",IF('Indicator Data'!N46&gt;E$136,10,IF('Indicator Data'!N46&lt;E$135,0,10-(E$136-'Indicator Data'!N46)/(E$136-E$135)*10)))</f>
        <v>9.100608888888889</v>
      </c>
      <c r="F44" s="54">
        <f t="shared" si="31"/>
        <v>8.2795123405680577</v>
      </c>
      <c r="G44" s="14">
        <f>IF('Indicator Data'!AE46="No data","x",IF('Indicator Data'!AE46&gt;G$136,10,IF('Indicator Data'!AE46&lt;G$135,0,10-(G$136-'Indicator Data'!AE46)/(G$136-G$135)*10)))</f>
        <v>8.5864514972377464</v>
      </c>
      <c r="H44" s="14">
        <f>IF('Indicator Data'!AF46="No data","x",IF('Indicator Data'!AF46&gt;H$136,10,IF('Indicator Data'!AF46&lt;H$135,0,10-(H$136-'Indicator Data'!AF46)/(H$136-H$135)*10)))</f>
        <v>1.25</v>
      </c>
      <c r="I44" s="54">
        <f t="shared" si="32"/>
        <v>4.9182257486188732</v>
      </c>
      <c r="J44" s="37">
        <f>SUM('Indicator Data'!P46,SUM('Indicator Data'!Q46:R46)*1000000)</f>
        <v>978167395</v>
      </c>
      <c r="K44" s="37">
        <f>J44/'Indicator Data (national)'!$AY$10</f>
        <v>251.46467114666777</v>
      </c>
      <c r="L44" s="14">
        <f t="shared" si="10"/>
        <v>5.029293422933355</v>
      </c>
      <c r="M44" s="14">
        <f>IF('Indicator Data'!S46="No data","x",IF('Indicator Data'!S46&gt;M$136,10,IF('Indicator Data'!S46&lt;M$135,0,10-(M$136-'Indicator Data'!S46)/(M$136-M$135)*10)))</f>
        <v>7.2240531266197969</v>
      </c>
      <c r="N44" s="134">
        <f>VLOOKUP(C44,'Indicator Data'!$C$5:$O$136,12,FALSE)/VLOOKUP(B44,'Indicator Data (national)'!$B$5:$AY$13,50,FALSE)*1000000</f>
        <v>0.11813408125700535</v>
      </c>
      <c r="O44" s="14">
        <f t="shared" si="11"/>
        <v>1.1813408125702196E-2</v>
      </c>
      <c r="P44" s="54">
        <f t="shared" si="12"/>
        <v>4.0883866525596178</v>
      </c>
      <c r="Q44" s="47">
        <f t="shared" si="27"/>
        <v>6.3914092705786514</v>
      </c>
      <c r="R44" s="37">
        <f>IF(AND('Indicator Data'!AK46="No data",'Indicator Data'!AL46="No data"),0,SUM('Indicator Data'!AK46:AM46))</f>
        <v>0</v>
      </c>
      <c r="S44" s="14">
        <f t="shared" si="28"/>
        <v>0</v>
      </c>
      <c r="T44" s="43">
        <f>R44/'Indicator Data'!$BE46</f>
        <v>0</v>
      </c>
      <c r="U44" s="14">
        <f t="shared" si="29"/>
        <v>0</v>
      </c>
      <c r="V44" s="15">
        <f t="shared" si="33"/>
        <v>0</v>
      </c>
      <c r="W44" s="14">
        <f>IF('Indicator Data'!Z46="No data","x",IF('Indicator Data'!Z46&gt;W$136,10,IF('Indicator Data'!Z46&lt;W$135,0,10-(W$136-'Indicator Data'!Z46)/(W$136-W$135)*10)))</f>
        <v>2.1999999999999993</v>
      </c>
      <c r="X44" s="14">
        <f>IF('Indicator Data'!Y46="No data","x",IF('Indicator Data'!Y46&gt;X$136,10,IF('Indicator Data'!Y46&lt;X$135,0,10-(X$136-'Indicator Data'!Y46)/(X$136-X$135)*10)))</f>
        <v>2.0909090909090908</v>
      </c>
      <c r="Y44" s="14">
        <f>IF('Indicator Data'!AD46="No data","x",IF('Indicator Data'!AD46&gt;Y$136,10,IF('Indicator Data'!AD46&lt;Y$135,0,10-(Y$136-'Indicator Data'!AD46)/(Y$136-Y$135)*10)))</f>
        <v>6.666666666666667</v>
      </c>
      <c r="Z44" s="139" t="str">
        <f>IF('Indicator Data'!AA46="No data","x",'Indicator Data'!AA46/'Indicator Data'!$BE46*100000)</f>
        <v>x</v>
      </c>
      <c r="AA44" s="137" t="str">
        <f t="shared" si="13"/>
        <v>x</v>
      </c>
      <c r="AB44" s="139" t="str">
        <f>IF('Indicator Data'!AB46="No data","x",'Indicator Data'!AB46/'Indicator Data'!$BE46*100000)</f>
        <v>x</v>
      </c>
      <c r="AC44" s="137" t="str">
        <f t="shared" si="14"/>
        <v>x</v>
      </c>
      <c r="AD44" s="54">
        <f t="shared" si="15"/>
        <v>3.6525252525252525</v>
      </c>
      <c r="AE44" s="14">
        <f>IF('Indicator Data'!T46="No data","x",IF('Indicator Data'!T46&gt;AE$136,10,IF('Indicator Data'!T46&lt;AE$135,0,10-(AE$136-'Indicator Data'!T46)/(AE$136-AE$135)*10)))</f>
        <v>6.4615384615384617</v>
      </c>
      <c r="AF44" s="14">
        <f>IF('Indicator Data'!U46="No data","x",IF('Indicator Data'!U46&gt;AF$136,10,IF('Indicator Data'!U46&lt;AF$135,0,10-(AF$136-'Indicator Data'!U46)/(AF$136-AF$135)*10)))</f>
        <v>3.9452673987274913</v>
      </c>
      <c r="AG44" s="54">
        <f t="shared" si="34"/>
        <v>5.2034029301329765</v>
      </c>
      <c r="AH44" s="14">
        <f>IF('Indicator Data'!AN46="No data","x",IF('Indicator Data'!AN46&gt;AH$136,10,IF('Indicator Data'!AN46&lt;AH$135,0,10-(AH$136-'Indicator Data'!AN46)/(AH$136-AH$135)*10)))</f>
        <v>2.7592797429588325</v>
      </c>
      <c r="AI44" s="14">
        <f>IF('Indicator Data'!AS46="No data","x",IF('Indicator Data'!AS46&gt;AI$136,10,IF('Indicator Data'!AS46&lt;AI$135,0,10-(AI$136-'Indicator Data'!AS46)/(AI$136-AI$135)*10)))</f>
        <v>3.9658532547762562</v>
      </c>
      <c r="AJ44" s="54">
        <f t="shared" si="16"/>
        <v>3.3625664988675443</v>
      </c>
      <c r="AK44" s="37">
        <f>'Indicator Data'!AI46+'Indicator Data'!AH46*0.5+'Indicator Data'!AG46*0.25</f>
        <v>0</v>
      </c>
      <c r="AL44" s="44">
        <f>AK44/'Indicator Data'!BE46</f>
        <v>0</v>
      </c>
      <c r="AM44" s="54">
        <f t="shared" si="30"/>
        <v>0</v>
      </c>
      <c r="AN44" s="14">
        <f>IF('Indicator Data'!AJ46="No data","x",IF(('Indicator Data'!AJ46)^2&gt;AN$135,10,IF(('Indicator Data'!AJ46)^2&lt;AN$136,0,10-(AN$135-('Indicator Data'!AJ46)^2)/(AN$135-AN$136)*10)))</f>
        <v>7.8947368421052637</v>
      </c>
      <c r="AO44" s="54">
        <f t="shared" si="17"/>
        <v>7.8947368421052637</v>
      </c>
      <c r="AP44" s="38">
        <f t="shared" si="25"/>
        <v>4.5453670864020594</v>
      </c>
      <c r="AQ44" s="57">
        <f t="shared" si="26"/>
        <v>2.5698751709408518</v>
      </c>
    </row>
    <row r="45" spans="1:43" s="11" customFormat="1" x14ac:dyDescent="0.25">
      <c r="A45" s="11" t="s">
        <v>389</v>
      </c>
      <c r="B45" s="32" t="s">
        <v>10</v>
      </c>
      <c r="C45" s="32" t="s">
        <v>518</v>
      </c>
      <c r="D45" s="14">
        <f>IF('Indicator Data'!M47="No data",IF((0.1284*LN('Indicator Data'!BD47)-0.4735)&gt;D$136,0,IF((0.1284*LN('Indicator Data'!BD47)-0.4735)&lt;D$135,10,(D$136-(0.1284*LN('Indicator Data'!BD47)-0.4735))/(D$136-D$135)*10)),IF('Indicator Data'!M47&gt;D$136,0,IF('Indicator Data'!M47&lt;D$135,10,(D$136-'Indicator Data'!M47)/(D$136-D$135)*10)))</f>
        <v>7.1230769230769226</v>
      </c>
      <c r="E45" s="14">
        <f>IF('Indicator Data'!N47="No data","x",IF('Indicator Data'!N47&gt;E$136,10,IF('Indicator Data'!N47&lt;E$135,0,10-(E$136-'Indicator Data'!N47)/(E$136-E$135)*10)))</f>
        <v>5.7043866666666672</v>
      </c>
      <c r="F45" s="54">
        <f t="shared" si="31"/>
        <v>6.4675993010987156</v>
      </c>
      <c r="G45" s="14">
        <f>IF('Indicator Data'!AE47="No data","x",IF('Indicator Data'!AE47&gt;G$136,10,IF('Indicator Data'!AE47&lt;G$135,0,10-(G$136-'Indicator Data'!AE47)/(G$136-G$135)*10)))</f>
        <v>8.5864514972377464</v>
      </c>
      <c r="H45" s="14">
        <f>IF('Indicator Data'!AF47="No data","x",IF('Indicator Data'!AF47&gt;H$136,10,IF('Indicator Data'!AF47&lt;H$135,0,10-(H$136-'Indicator Data'!AF47)/(H$136-H$135)*10)))</f>
        <v>2.2500000000000009</v>
      </c>
      <c r="I45" s="54">
        <f t="shared" si="32"/>
        <v>5.4182257486188732</v>
      </c>
      <c r="J45" s="37">
        <f>SUM('Indicator Data'!P47,SUM('Indicator Data'!Q47:R47)*1000000)</f>
        <v>978167395</v>
      </c>
      <c r="K45" s="37">
        <f>J45/'Indicator Data (national)'!$AY$10</f>
        <v>251.46467114666777</v>
      </c>
      <c r="L45" s="14">
        <f t="shared" si="10"/>
        <v>5.029293422933355</v>
      </c>
      <c r="M45" s="14">
        <f>IF('Indicator Data'!S47="No data","x",IF('Indicator Data'!S47&gt;M$136,10,IF('Indicator Data'!S47&lt;M$135,0,10-(M$136-'Indicator Data'!S47)/(M$136-M$135)*10)))</f>
        <v>7.2240531266197969</v>
      </c>
      <c r="N45" s="134">
        <f>VLOOKUP(C45,'Indicator Data'!$C$5:$O$136,12,FALSE)/VLOOKUP(B45,'Indicator Data (national)'!$B$5:$AY$13,50,FALSE)*1000000</f>
        <v>7.884495151521384E-2</v>
      </c>
      <c r="O45" s="14">
        <f t="shared" si="11"/>
        <v>7.8844951515204542E-3</v>
      </c>
      <c r="P45" s="54">
        <f t="shared" si="12"/>
        <v>4.0870770149015572</v>
      </c>
      <c r="Q45" s="47">
        <f t="shared" si="27"/>
        <v>5.6101253414294652</v>
      </c>
      <c r="R45" s="37">
        <f>IF(AND('Indicator Data'!AK47="No data",'Indicator Data'!AL47="No data"),0,SUM('Indicator Data'!AK47:AM47))</f>
        <v>0</v>
      </c>
      <c r="S45" s="14">
        <f t="shared" si="28"/>
        <v>0</v>
      </c>
      <c r="T45" s="43">
        <f>R45/'Indicator Data'!$BE47</f>
        <v>0</v>
      </c>
      <c r="U45" s="14">
        <f t="shared" si="29"/>
        <v>0</v>
      </c>
      <c r="V45" s="15">
        <f t="shared" si="33"/>
        <v>0</v>
      </c>
      <c r="W45" s="14">
        <f>IF('Indicator Data'!Z47="No data","x",IF('Indicator Data'!Z47&gt;W$136,10,IF('Indicator Data'!Z47&lt;W$135,0,10-(W$136-'Indicator Data'!Z47)/(W$136-W$135)*10)))</f>
        <v>2.1999999999999993</v>
      </c>
      <c r="X45" s="14">
        <f>IF('Indicator Data'!Y47="No data","x",IF('Indicator Data'!Y47&gt;X$136,10,IF('Indicator Data'!Y47&lt;X$135,0,10-(X$136-'Indicator Data'!Y47)/(X$136-X$135)*10)))</f>
        <v>2.0909090909090908</v>
      </c>
      <c r="Y45" s="14">
        <f>IF('Indicator Data'!AD47="No data","x",IF('Indicator Data'!AD47&gt;Y$136,10,IF('Indicator Data'!AD47&lt;Y$135,0,10-(Y$136-'Indicator Data'!AD47)/(Y$136-Y$135)*10)))</f>
        <v>6.666666666666667</v>
      </c>
      <c r="Z45" s="139" t="str">
        <f>IF('Indicator Data'!AA47="No data","x",'Indicator Data'!AA47/'Indicator Data'!$BE47*100000)</f>
        <v>x</v>
      </c>
      <c r="AA45" s="137" t="str">
        <f t="shared" si="13"/>
        <v>x</v>
      </c>
      <c r="AB45" s="139" t="str">
        <f>IF('Indicator Data'!AB47="No data","x",'Indicator Data'!AB47/'Indicator Data'!$BE47*100000)</f>
        <v>x</v>
      </c>
      <c r="AC45" s="137" t="str">
        <f t="shared" si="14"/>
        <v>x</v>
      </c>
      <c r="AD45" s="54">
        <f t="shared" si="15"/>
        <v>3.6525252525252525</v>
      </c>
      <c r="AE45" s="14">
        <f>IF('Indicator Data'!T47="No data","x",IF('Indicator Data'!T47&gt;AE$136,10,IF('Indicator Data'!T47&lt;AE$135,0,10-(AE$136-'Indicator Data'!T47)/(AE$136-AE$135)*10)))</f>
        <v>6.4615384615384617</v>
      </c>
      <c r="AF45" s="14">
        <f>IF('Indicator Data'!U47="No data","x",IF('Indicator Data'!U47&gt;AF$136,10,IF('Indicator Data'!U47&lt;AF$135,0,10-(AF$136-'Indicator Data'!U47)/(AF$136-AF$135)*10)))</f>
        <v>3.5842293906810045</v>
      </c>
      <c r="AG45" s="54">
        <f t="shared" si="34"/>
        <v>5.0228839261097331</v>
      </c>
      <c r="AH45" s="14">
        <f>IF('Indicator Data'!AN47="No data","x",IF('Indicator Data'!AN47&gt;AH$136,10,IF('Indicator Data'!AN47&lt;AH$135,0,10-(AH$136-'Indicator Data'!AN47)/(AH$136-AH$135)*10)))</f>
        <v>3.2069544067472151</v>
      </c>
      <c r="AI45" s="14">
        <f>IF('Indicator Data'!AS47="No data","x",IF('Indicator Data'!AS47&gt;AI$136,10,IF('Indicator Data'!AS47&lt;AI$135,0,10-(AI$136-'Indicator Data'!AS47)/(AI$136-AI$135)*10)))</f>
        <v>4.00006005532597</v>
      </c>
      <c r="AJ45" s="54">
        <f t="shared" si="16"/>
        <v>3.6035072310365925</v>
      </c>
      <c r="AK45" s="37">
        <f>'Indicator Data'!AI47+'Indicator Data'!AH47*0.5+'Indicator Data'!AG47*0.25</f>
        <v>0</v>
      </c>
      <c r="AL45" s="44">
        <f>AK45/'Indicator Data'!BE47</f>
        <v>0</v>
      </c>
      <c r="AM45" s="54">
        <f t="shared" si="30"/>
        <v>0</v>
      </c>
      <c r="AN45" s="14">
        <f>IF('Indicator Data'!AJ47="No data","x",IF(('Indicator Data'!AJ47)^2&gt;AN$135,10,IF(('Indicator Data'!AJ47)^2&lt;AN$136,0,10-(AN$135-('Indicator Data'!AJ47)^2)/(AN$135-AN$136)*10)))</f>
        <v>7.8947368421052637</v>
      </c>
      <c r="AO45" s="54">
        <f t="shared" si="17"/>
        <v>7.8947368421052637</v>
      </c>
      <c r="AP45" s="38">
        <f t="shared" si="25"/>
        <v>4.5473230046041824</v>
      </c>
      <c r="AQ45" s="57">
        <f t="shared" si="26"/>
        <v>2.5711474717746947</v>
      </c>
    </row>
    <row r="46" spans="1:43" s="11" customFormat="1" x14ac:dyDescent="0.25">
      <c r="A46" s="11" t="s">
        <v>390</v>
      </c>
      <c r="B46" s="32" t="s">
        <v>10</v>
      </c>
      <c r="C46" s="32" t="s">
        <v>519</v>
      </c>
      <c r="D46" s="14">
        <f>IF('Indicator Data'!M48="No data",IF((0.1284*LN('Indicator Data'!BD48)-0.4735)&gt;D$136,0,IF((0.1284*LN('Indicator Data'!BD48)-0.4735)&lt;D$135,10,(D$136-(0.1284*LN('Indicator Data'!BD48)-0.4735))/(D$136-D$135)*10)),IF('Indicator Data'!M48&gt;D$136,0,IF('Indicator Data'!M48&lt;D$135,10,(D$136-'Indicator Data'!M48)/(D$136-D$135)*10)))</f>
        <v>7.1230769230769226</v>
      </c>
      <c r="E46" s="14">
        <f>IF('Indicator Data'!N48="No data","x",IF('Indicator Data'!N48&gt;E$136,10,IF('Indicator Data'!N48&lt;E$135,0,10-(E$136-'Indicator Data'!N48)/(E$136-E$135)*10)))</f>
        <v>2.9125533333333333</v>
      </c>
      <c r="F46" s="54">
        <f t="shared" si="31"/>
        <v>5.3930582335704189</v>
      </c>
      <c r="G46" s="14">
        <f>IF('Indicator Data'!AE48="No data","x",IF('Indicator Data'!AE48&gt;G$136,10,IF('Indicator Data'!AE48&lt;G$135,0,10-(G$136-'Indicator Data'!AE48)/(G$136-G$135)*10)))</f>
        <v>8.5864514972377464</v>
      </c>
      <c r="H46" s="14">
        <f>IF('Indicator Data'!AF48="No data","x",IF('Indicator Data'!AF48&gt;H$136,10,IF('Indicator Data'!AF48&lt;H$135,0,10-(H$136-'Indicator Data'!AF48)/(H$136-H$135)*10)))</f>
        <v>1.5</v>
      </c>
      <c r="I46" s="54">
        <f t="shared" si="32"/>
        <v>5.0432257486188732</v>
      </c>
      <c r="J46" s="37">
        <f>SUM('Indicator Data'!P48,SUM('Indicator Data'!Q48:R48)*1000000)</f>
        <v>978167395</v>
      </c>
      <c r="K46" s="37">
        <f>J46/'Indicator Data (national)'!$AY$10</f>
        <v>251.46467114666777</v>
      </c>
      <c r="L46" s="14">
        <f t="shared" si="10"/>
        <v>5.029293422933355</v>
      </c>
      <c r="M46" s="14">
        <f>IF('Indicator Data'!S48="No data","x",IF('Indicator Data'!S48&gt;M$136,10,IF('Indicator Data'!S48&lt;M$135,0,10-(M$136-'Indicator Data'!S48)/(M$136-M$135)*10)))</f>
        <v>7.2240531266197969</v>
      </c>
      <c r="N46" s="134">
        <f>VLOOKUP(C46,'Indicator Data'!$C$5:$O$136,12,FALSE)/VLOOKUP(B46,'Indicator Data (national)'!$B$5:$AY$13,50,FALSE)*1000000</f>
        <v>4.654768270486493E-2</v>
      </c>
      <c r="O46" s="14">
        <f t="shared" si="11"/>
        <v>4.6547682704876081E-3</v>
      </c>
      <c r="P46" s="54">
        <f t="shared" si="12"/>
        <v>4.0860004392745468</v>
      </c>
      <c r="Q46" s="47">
        <f t="shared" si="27"/>
        <v>4.9788356637585647</v>
      </c>
      <c r="R46" s="37">
        <f>IF(AND('Indicator Data'!AK48="No data",'Indicator Data'!AL48="No data"),0,SUM('Indicator Data'!AK48:AM48))</f>
        <v>0</v>
      </c>
      <c r="S46" s="14">
        <f t="shared" si="28"/>
        <v>0</v>
      </c>
      <c r="T46" s="43">
        <f>R46/'Indicator Data'!$BE48</f>
        <v>0</v>
      </c>
      <c r="U46" s="14">
        <f t="shared" si="29"/>
        <v>0</v>
      </c>
      <c r="V46" s="15">
        <f t="shared" si="33"/>
        <v>0</v>
      </c>
      <c r="W46" s="14">
        <f>IF('Indicator Data'!Z48="No data","x",IF('Indicator Data'!Z48&gt;W$136,10,IF('Indicator Data'!Z48&lt;W$135,0,10-(W$136-'Indicator Data'!Z48)/(W$136-W$135)*10)))</f>
        <v>2.1999999999999993</v>
      </c>
      <c r="X46" s="14">
        <f>IF('Indicator Data'!Y48="No data","x",IF('Indicator Data'!Y48&gt;X$136,10,IF('Indicator Data'!Y48&lt;X$135,0,10-(X$136-'Indicator Data'!Y48)/(X$136-X$135)*10)))</f>
        <v>2.0909090909090908</v>
      </c>
      <c r="Y46" s="14">
        <f>IF('Indicator Data'!AD48="No data","x",IF('Indicator Data'!AD48&gt;Y$136,10,IF('Indicator Data'!AD48&lt;Y$135,0,10-(Y$136-'Indicator Data'!AD48)/(Y$136-Y$135)*10)))</f>
        <v>6.666666666666667</v>
      </c>
      <c r="Z46" s="139" t="str">
        <f>IF('Indicator Data'!AA48="No data","x",'Indicator Data'!AA48/'Indicator Data'!$BE48*100000)</f>
        <v>x</v>
      </c>
      <c r="AA46" s="137" t="str">
        <f t="shared" si="13"/>
        <v>x</v>
      </c>
      <c r="AB46" s="139" t="str">
        <f>IF('Indicator Data'!AB48="No data","x",'Indicator Data'!AB48/'Indicator Data'!$BE48*100000)</f>
        <v>x</v>
      </c>
      <c r="AC46" s="137" t="str">
        <f t="shared" si="14"/>
        <v>x</v>
      </c>
      <c r="AD46" s="54">
        <f t="shared" si="15"/>
        <v>3.6525252525252525</v>
      </c>
      <c r="AE46" s="14">
        <f>IF('Indicator Data'!T48="No data","x",IF('Indicator Data'!T48&gt;AE$136,10,IF('Indicator Data'!T48&lt;AE$135,0,10-(AE$136-'Indicator Data'!T48)/(AE$136-AE$135)*10)))</f>
        <v>6.4615384615384617</v>
      </c>
      <c r="AF46" s="14">
        <f>IF('Indicator Data'!U48="No data","x",IF('Indicator Data'!U48&gt;AF$136,10,IF('Indicator Data'!U48&lt;AF$135,0,10-(AF$136-'Indicator Data'!U48)/(AF$136-AF$135)*10)))</f>
        <v>2.7729396477841366</v>
      </c>
      <c r="AG46" s="54">
        <f t="shared" si="34"/>
        <v>4.6172390546612991</v>
      </c>
      <c r="AH46" s="14">
        <f>IF('Indicator Data'!AN48="No data","x",IF('Indicator Data'!AN48&gt;AH$136,10,IF('Indicator Data'!AN48&lt;AH$135,0,10-(AH$136-'Indicator Data'!AN48)/(AH$136-AH$135)*10)))</f>
        <v>2.4606674288202948</v>
      </c>
      <c r="AI46" s="14">
        <f>IF('Indicator Data'!AS48="No data","x",IF('Indicator Data'!AS48&gt;AI$136,10,IF('Indicator Data'!AS48&lt;AI$135,0,10-(AI$136-'Indicator Data'!AS48)/(AI$136-AI$135)*10)))</f>
        <v>1.8803418803418808</v>
      </c>
      <c r="AJ46" s="54">
        <f t="shared" si="16"/>
        <v>2.1705046545810878</v>
      </c>
      <c r="AK46" s="37">
        <f>'Indicator Data'!AI48+'Indicator Data'!AH48*0.5+'Indicator Data'!AG48*0.25</f>
        <v>2385.2861875759959</v>
      </c>
      <c r="AL46" s="44">
        <f>AK46/'Indicator Data'!BE48</f>
        <v>8.7445831793322507E-3</v>
      </c>
      <c r="AM46" s="54">
        <f t="shared" si="30"/>
        <v>0.87445831793322526</v>
      </c>
      <c r="AN46" s="14">
        <f>IF('Indicator Data'!AJ48="No data","x",IF(('Indicator Data'!AJ48)^2&gt;AN$135,10,IF(('Indicator Data'!AJ48)^2&lt;AN$136,0,10-(AN$135-('Indicator Data'!AJ48)^2)/(AN$135-AN$136)*10)))</f>
        <v>1.5789473684210531</v>
      </c>
      <c r="AO46" s="54">
        <f t="shared" si="17"/>
        <v>1.5789473684210531</v>
      </c>
      <c r="AP46" s="38">
        <f t="shared" si="25"/>
        <v>2.6937621273510204</v>
      </c>
      <c r="AQ46" s="57">
        <f t="shared" si="26"/>
        <v>1.4402218128326658</v>
      </c>
    </row>
    <row r="47" spans="1:43" s="11" customFormat="1" x14ac:dyDescent="0.25">
      <c r="A47" s="11" t="s">
        <v>391</v>
      </c>
      <c r="B47" s="32" t="s">
        <v>10</v>
      </c>
      <c r="C47" s="32" t="s">
        <v>520</v>
      </c>
      <c r="D47" s="14">
        <f>IF('Indicator Data'!M49="No data",IF((0.1284*LN('Indicator Data'!BD49)-0.4735)&gt;D$136,0,IF((0.1284*LN('Indicator Data'!BD49)-0.4735)&lt;D$135,10,(D$136-(0.1284*LN('Indicator Data'!BD49)-0.4735))/(D$136-D$135)*10)),IF('Indicator Data'!M49&gt;D$136,0,IF('Indicator Data'!M49&lt;D$135,10,(D$136-'Indicator Data'!M49)/(D$136-D$135)*10)))</f>
        <v>7.1230769230769226</v>
      </c>
      <c r="E47" s="14">
        <f>IF('Indicator Data'!N49="No data","x",IF('Indicator Data'!N49&gt;E$136,10,IF('Indicator Data'!N49&lt;E$135,0,10-(E$136-'Indicator Data'!N49)/(E$136-E$135)*10)))</f>
        <v>2.9801644444444451</v>
      </c>
      <c r="F47" s="54">
        <f t="shared" si="31"/>
        <v>5.4166846002367022</v>
      </c>
      <c r="G47" s="14">
        <f>IF('Indicator Data'!AE49="No data","x",IF('Indicator Data'!AE49&gt;G$136,10,IF('Indicator Data'!AE49&lt;G$135,0,10-(G$136-'Indicator Data'!AE49)/(G$136-G$135)*10)))</f>
        <v>8.5864514972377464</v>
      </c>
      <c r="H47" s="14">
        <f>IF('Indicator Data'!AF49="No data","x",IF('Indicator Data'!AF49&gt;H$136,10,IF('Indicator Data'!AF49&lt;H$135,0,10-(H$136-'Indicator Data'!AF49)/(H$136-H$135)*10)))</f>
        <v>2.0000000000000009</v>
      </c>
      <c r="I47" s="54">
        <f t="shared" si="32"/>
        <v>5.2932257486188732</v>
      </c>
      <c r="J47" s="37">
        <f>SUM('Indicator Data'!P49,SUM('Indicator Data'!Q49:R49)*1000000)</f>
        <v>978167395</v>
      </c>
      <c r="K47" s="37">
        <f>J47/'Indicator Data (national)'!$AY$10</f>
        <v>251.46467114666777</v>
      </c>
      <c r="L47" s="14">
        <f t="shared" si="10"/>
        <v>5.029293422933355</v>
      </c>
      <c r="M47" s="14">
        <f>IF('Indicator Data'!S49="No data","x",IF('Indicator Data'!S49&gt;M$136,10,IF('Indicator Data'!S49&lt;M$135,0,10-(M$136-'Indicator Data'!S49)/(M$136-M$135)*10)))</f>
        <v>7.2240531266197969</v>
      </c>
      <c r="N47" s="134">
        <f>VLOOKUP(C47,'Indicator Data'!$C$5:$O$136,12,FALSE)/VLOOKUP(B47,'Indicator Data (national)'!$B$5:$AY$13,50,FALSE)*1000000</f>
        <v>4.7329840509218797E-2</v>
      </c>
      <c r="O47" s="14">
        <f t="shared" si="11"/>
        <v>4.7329840509231502E-3</v>
      </c>
      <c r="P47" s="54">
        <f t="shared" si="12"/>
        <v>4.0860265112013581</v>
      </c>
      <c r="Q47" s="47">
        <f t="shared" si="27"/>
        <v>5.0531553650734091</v>
      </c>
      <c r="R47" s="37">
        <f>IF(AND('Indicator Data'!AK49="No data",'Indicator Data'!AL49="No data"),0,SUM('Indicator Data'!AK49:AM49))</f>
        <v>0</v>
      </c>
      <c r="S47" s="14">
        <f t="shared" si="28"/>
        <v>0</v>
      </c>
      <c r="T47" s="43">
        <f>R47/'Indicator Data'!$BE49</f>
        <v>0</v>
      </c>
      <c r="U47" s="14">
        <f t="shared" si="29"/>
        <v>0</v>
      </c>
      <c r="V47" s="15">
        <f t="shared" si="33"/>
        <v>0</v>
      </c>
      <c r="W47" s="14">
        <f>IF('Indicator Data'!Z49="No data","x",IF('Indicator Data'!Z49&gt;W$136,10,IF('Indicator Data'!Z49&lt;W$135,0,10-(W$136-'Indicator Data'!Z49)/(W$136-W$135)*10)))</f>
        <v>2.1999999999999993</v>
      </c>
      <c r="X47" s="14">
        <f>IF('Indicator Data'!Y49="No data","x",IF('Indicator Data'!Y49&gt;X$136,10,IF('Indicator Data'!Y49&lt;X$135,0,10-(X$136-'Indicator Data'!Y49)/(X$136-X$135)*10)))</f>
        <v>2.0909090909090908</v>
      </c>
      <c r="Y47" s="14">
        <f>IF('Indicator Data'!AD49="No data","x",IF('Indicator Data'!AD49&gt;Y$136,10,IF('Indicator Data'!AD49&lt;Y$135,0,10-(Y$136-'Indicator Data'!AD49)/(Y$136-Y$135)*10)))</f>
        <v>6.666666666666667</v>
      </c>
      <c r="Z47" s="139" t="str">
        <f>IF('Indicator Data'!AA49="No data","x",'Indicator Data'!AA49/'Indicator Data'!$BE49*100000)</f>
        <v>x</v>
      </c>
      <c r="AA47" s="137" t="str">
        <f t="shared" si="13"/>
        <v>x</v>
      </c>
      <c r="AB47" s="139" t="str">
        <f>IF('Indicator Data'!AB49="No data","x",'Indicator Data'!AB49/'Indicator Data'!$BE49*100000)</f>
        <v>x</v>
      </c>
      <c r="AC47" s="137" t="str">
        <f t="shared" si="14"/>
        <v>x</v>
      </c>
      <c r="AD47" s="54">
        <f t="shared" si="15"/>
        <v>3.6525252525252525</v>
      </c>
      <c r="AE47" s="14">
        <f>IF('Indicator Data'!T49="No data","x",IF('Indicator Data'!T49&gt;AE$136,10,IF('Indicator Data'!T49&lt;AE$135,0,10-(AE$136-'Indicator Data'!T49)/(AE$136-AE$135)*10)))</f>
        <v>6.4615384615384617</v>
      </c>
      <c r="AF47" s="14">
        <f>IF('Indicator Data'!U49="No data","x",IF('Indicator Data'!U49&gt;AF$136,10,IF('Indicator Data'!U49&lt;AF$135,0,10-(AF$136-'Indicator Data'!U49)/(AF$136-AF$135)*10)))</f>
        <v>4.576138705322248</v>
      </c>
      <c r="AG47" s="54">
        <f t="shared" si="34"/>
        <v>5.5188385834303553</v>
      </c>
      <c r="AH47" s="14">
        <f>IF('Indicator Data'!AN49="No data","x",IF('Indicator Data'!AN49&gt;AH$136,10,IF('Indicator Data'!AN49&lt;AH$135,0,10-(AH$136-'Indicator Data'!AN49)/(AH$136-AH$135)*10)))</f>
        <v>1.9762329691376834</v>
      </c>
      <c r="AI47" s="14">
        <f>IF('Indicator Data'!AS49="No data","x",IF('Indicator Data'!AS49&gt;AI$136,10,IF('Indicator Data'!AS49&lt;AI$135,0,10-(AI$136-'Indicator Data'!AS49)/(AI$136-AI$135)*10)))</f>
        <v>1.9138408856773896</v>
      </c>
      <c r="AJ47" s="54">
        <f t="shared" si="16"/>
        <v>1.9450369274075365</v>
      </c>
      <c r="AK47" s="37">
        <f>'Indicator Data'!AI49+'Indicator Data'!AH49*0.5+'Indicator Data'!AG49*0.25</f>
        <v>0</v>
      </c>
      <c r="AL47" s="44">
        <f>AK47/'Indicator Data'!BE49</f>
        <v>0</v>
      </c>
      <c r="AM47" s="54">
        <f t="shared" si="30"/>
        <v>0</v>
      </c>
      <c r="AN47" s="14">
        <f>IF('Indicator Data'!AJ49="No data","x",IF(('Indicator Data'!AJ49)^2&gt;AN$135,10,IF(('Indicator Data'!AJ49)^2&lt;AN$136,0,10-(AN$135-('Indicator Data'!AJ49)^2)/(AN$135-AN$136)*10)))</f>
        <v>4.2105263157894735</v>
      </c>
      <c r="AO47" s="54">
        <f t="shared" si="17"/>
        <v>4.2105263157894735</v>
      </c>
      <c r="AP47" s="38">
        <f t="shared" si="25"/>
        <v>3.2873728079017805</v>
      </c>
      <c r="AQ47" s="57">
        <f t="shared" si="26"/>
        <v>1.7874623837504109</v>
      </c>
    </row>
    <row r="48" spans="1:43" s="11" customFormat="1" x14ac:dyDescent="0.25">
      <c r="A48" s="11" t="s">
        <v>392</v>
      </c>
      <c r="B48" s="32" t="s">
        <v>10</v>
      </c>
      <c r="C48" s="32" t="s">
        <v>521</v>
      </c>
      <c r="D48" s="14">
        <f>IF('Indicator Data'!M50="No data",IF((0.1284*LN('Indicator Data'!BD50)-0.4735)&gt;D$136,0,IF((0.1284*LN('Indicator Data'!BD50)-0.4735)&lt;D$135,10,(D$136-(0.1284*LN('Indicator Data'!BD50)-0.4735))/(D$136-D$135)*10)),IF('Indicator Data'!M50&gt;D$136,0,IF('Indicator Data'!M50&lt;D$135,10,(D$136-'Indicator Data'!M50)/(D$136-D$135)*10)))</f>
        <v>7.1230769230769226</v>
      </c>
      <c r="E48" s="14">
        <f>IF('Indicator Data'!N50="No data","x",IF('Indicator Data'!N50&gt;E$136,10,IF('Indicator Data'!N50&lt;E$135,0,10-(E$136-'Indicator Data'!N50)/(E$136-E$135)*10)))</f>
        <v>0</v>
      </c>
      <c r="F48" s="54">
        <f t="shared" si="31"/>
        <v>4.4544234229168049</v>
      </c>
      <c r="G48" s="14">
        <f>IF('Indicator Data'!AE50="No data","x",IF('Indicator Data'!AE50&gt;G$136,10,IF('Indicator Data'!AE50&lt;G$135,0,10-(G$136-'Indicator Data'!AE50)/(G$136-G$135)*10)))</f>
        <v>8.5864514972377464</v>
      </c>
      <c r="H48" s="14">
        <f>IF('Indicator Data'!AF50="No data","x",IF('Indicator Data'!AF50&gt;H$136,10,IF('Indicator Data'!AF50&lt;H$135,0,10-(H$136-'Indicator Data'!AF50)/(H$136-H$135)*10)))</f>
        <v>2.2500000000000009</v>
      </c>
      <c r="I48" s="54">
        <f t="shared" si="32"/>
        <v>5.4182257486188732</v>
      </c>
      <c r="J48" s="37">
        <f>SUM('Indicator Data'!P50,SUM('Indicator Data'!Q50:R50)*1000000)</f>
        <v>978167395</v>
      </c>
      <c r="K48" s="37">
        <f>J48/'Indicator Data (national)'!$AY$10</f>
        <v>251.46467114666777</v>
      </c>
      <c r="L48" s="14">
        <f t="shared" si="10"/>
        <v>5.029293422933355</v>
      </c>
      <c r="M48" s="14">
        <f>IF('Indicator Data'!S50="No data","x",IF('Indicator Data'!S50&gt;M$136,10,IF('Indicator Data'!S50&lt;M$135,0,10-(M$136-'Indicator Data'!S50)/(M$136-M$135)*10)))</f>
        <v>7.2240531266197969</v>
      </c>
      <c r="N48" s="134">
        <f>VLOOKUP(C48,'Indicator Data'!$C$5:$O$136,12,FALSE)/VLOOKUP(B48,'Indicator Data (national)'!$B$5:$AY$13,50,FALSE)*1000000</f>
        <v>1.0069410881569612E-2</v>
      </c>
      <c r="O48" s="14">
        <f t="shared" si="11"/>
        <v>1.0069410881570207E-3</v>
      </c>
      <c r="P48" s="54">
        <f t="shared" si="12"/>
        <v>4.0847844968804363</v>
      </c>
      <c r="Q48" s="47">
        <f t="shared" si="27"/>
        <v>4.6029642728332298</v>
      </c>
      <c r="R48" s="37">
        <f>IF(AND('Indicator Data'!AK50="No data",'Indicator Data'!AL50="No data"),0,SUM('Indicator Data'!AK50:AM50))</f>
        <v>0</v>
      </c>
      <c r="S48" s="14">
        <f t="shared" si="28"/>
        <v>0</v>
      </c>
      <c r="T48" s="43">
        <f>R48/'Indicator Data'!$BE50</f>
        <v>0</v>
      </c>
      <c r="U48" s="14">
        <f t="shared" si="29"/>
        <v>0</v>
      </c>
      <c r="V48" s="15">
        <f t="shared" si="33"/>
        <v>0</v>
      </c>
      <c r="W48" s="14">
        <f>IF('Indicator Data'!Z50="No data","x",IF('Indicator Data'!Z50&gt;W$136,10,IF('Indicator Data'!Z50&lt;W$135,0,10-(W$136-'Indicator Data'!Z50)/(W$136-W$135)*10)))</f>
        <v>2.1999999999999993</v>
      </c>
      <c r="X48" s="14">
        <f>IF('Indicator Data'!Y50="No data","x",IF('Indicator Data'!Y50&gt;X$136,10,IF('Indicator Data'!Y50&lt;X$135,0,10-(X$136-'Indicator Data'!Y50)/(X$136-X$135)*10)))</f>
        <v>2.0909090909090908</v>
      </c>
      <c r="Y48" s="14">
        <f>IF('Indicator Data'!AD50="No data","x",IF('Indicator Data'!AD50&gt;Y$136,10,IF('Indicator Data'!AD50&lt;Y$135,0,10-(Y$136-'Indicator Data'!AD50)/(Y$136-Y$135)*10)))</f>
        <v>6.666666666666667</v>
      </c>
      <c r="Z48" s="139" t="str">
        <f>IF('Indicator Data'!AA50="No data","x",'Indicator Data'!AA50/'Indicator Data'!$BE50*100000)</f>
        <v>x</v>
      </c>
      <c r="AA48" s="137" t="str">
        <f t="shared" si="13"/>
        <v>x</v>
      </c>
      <c r="AB48" s="139" t="str">
        <f>IF('Indicator Data'!AB50="No data","x",'Indicator Data'!AB50/'Indicator Data'!$BE50*100000)</f>
        <v>x</v>
      </c>
      <c r="AC48" s="137" t="str">
        <f t="shared" si="14"/>
        <v>x</v>
      </c>
      <c r="AD48" s="54">
        <f t="shared" si="15"/>
        <v>3.6525252525252525</v>
      </c>
      <c r="AE48" s="14">
        <f>IF('Indicator Data'!T50="No data","x",IF('Indicator Data'!T50&gt;AE$136,10,IF('Indicator Data'!T50&lt;AE$135,0,10-(AE$136-'Indicator Data'!T50)/(AE$136-AE$135)*10)))</f>
        <v>6.4615384615384617</v>
      </c>
      <c r="AF48" s="14">
        <f>IF('Indicator Data'!U50="No data","x",IF('Indicator Data'!U50&gt;AF$136,10,IF('Indicator Data'!U50&lt;AF$135,0,10-(AF$136-'Indicator Data'!U50)/(AF$136-AF$135)*10)))</f>
        <v>1.0367797883791301</v>
      </c>
      <c r="AG48" s="54">
        <f t="shared" si="34"/>
        <v>3.7491591249587959</v>
      </c>
      <c r="AH48" s="14">
        <f>IF('Indicator Data'!AN50="No data","x",IF('Indicator Data'!AN50&gt;AH$136,10,IF('Indicator Data'!AN50&lt;AH$135,0,10-(AH$136-'Indicator Data'!AN50)/(AH$136-AH$135)*10)))</f>
        <v>0.70918015042084193</v>
      </c>
      <c r="AI48" s="14">
        <f>IF('Indicator Data'!AS50="No data","x",IF('Indicator Data'!AS50&gt;AI$136,10,IF('Indicator Data'!AS50&lt;AI$135,0,10-(AI$136-'Indicator Data'!AS50)/(AI$136-AI$135)*10)))</f>
        <v>2.1536681410148741</v>
      </c>
      <c r="AJ48" s="54">
        <f t="shared" si="16"/>
        <v>1.431424145717858</v>
      </c>
      <c r="AK48" s="37">
        <f>'Indicator Data'!AI50+'Indicator Data'!AH50*0.5+'Indicator Data'!AG50*0.25</f>
        <v>0</v>
      </c>
      <c r="AL48" s="44">
        <f>AK48/'Indicator Data'!BE50</f>
        <v>0</v>
      </c>
      <c r="AM48" s="54">
        <f t="shared" si="30"/>
        <v>0</v>
      </c>
      <c r="AN48" s="14">
        <f>IF('Indicator Data'!AJ50="No data","x",IF(('Indicator Data'!AJ50)^2&gt;AN$135,10,IF(('Indicator Data'!AJ50)^2&lt;AN$136,0,10-(AN$135-('Indicator Data'!AJ50)^2)/(AN$135-AN$136)*10)))</f>
        <v>4.2105263157894735</v>
      </c>
      <c r="AO48" s="54">
        <f t="shared" si="17"/>
        <v>4.2105263157894735</v>
      </c>
      <c r="AP48" s="38">
        <f t="shared" si="25"/>
        <v>2.7544876303836996</v>
      </c>
      <c r="AQ48" s="57">
        <f t="shared" si="26"/>
        <v>1.4751694338238133</v>
      </c>
    </row>
    <row r="49" spans="1:43" s="11" customFormat="1" x14ac:dyDescent="0.25">
      <c r="A49" s="11" t="s">
        <v>393</v>
      </c>
      <c r="B49" s="32" t="s">
        <v>10</v>
      </c>
      <c r="C49" s="32" t="s">
        <v>522</v>
      </c>
      <c r="D49" s="14">
        <f>IF('Indicator Data'!M51="No data",IF((0.1284*LN('Indicator Data'!BD51)-0.4735)&gt;D$136,0,IF((0.1284*LN('Indicator Data'!BD51)-0.4735)&lt;D$135,10,(D$136-(0.1284*LN('Indicator Data'!BD51)-0.4735))/(D$136-D$135)*10)),IF('Indicator Data'!M51&gt;D$136,0,IF('Indicator Data'!M51&lt;D$135,10,(D$136-'Indicator Data'!M51)/(D$136-D$135)*10)))</f>
        <v>7.1230769230769226</v>
      </c>
      <c r="E49" s="14">
        <f>IF('Indicator Data'!N51="No data","x",IF('Indicator Data'!N51&gt;E$136,10,IF('Indicator Data'!N51&lt;E$135,0,10-(E$136-'Indicator Data'!N51)/(E$136-E$135)*10)))</f>
        <v>6.0476888888888887</v>
      </c>
      <c r="F49" s="54">
        <f t="shared" si="31"/>
        <v>6.6174376771960164</v>
      </c>
      <c r="G49" s="14">
        <f>IF('Indicator Data'!AE51="No data","x",IF('Indicator Data'!AE51&gt;G$136,10,IF('Indicator Data'!AE51&lt;G$135,0,10-(G$136-'Indicator Data'!AE51)/(G$136-G$135)*10)))</f>
        <v>8.5864514972377464</v>
      </c>
      <c r="H49" s="14">
        <f>IF('Indicator Data'!AF51="No data","x",IF('Indicator Data'!AF51&gt;H$136,10,IF('Indicator Data'!AF51&lt;H$135,0,10-(H$136-'Indicator Data'!AF51)/(H$136-H$135)*10)))</f>
        <v>1.75</v>
      </c>
      <c r="I49" s="54">
        <f t="shared" si="32"/>
        <v>5.1682257486188732</v>
      </c>
      <c r="J49" s="37">
        <f>SUM('Indicator Data'!P51,SUM('Indicator Data'!Q51:R51)*1000000)</f>
        <v>978167395</v>
      </c>
      <c r="K49" s="37">
        <f>J49/'Indicator Data (national)'!$AY$10</f>
        <v>251.46467114666777</v>
      </c>
      <c r="L49" s="14">
        <f t="shared" si="10"/>
        <v>5.029293422933355</v>
      </c>
      <c r="M49" s="14">
        <f>IF('Indicator Data'!S51="No data","x",IF('Indicator Data'!S51&gt;M$136,10,IF('Indicator Data'!S51&lt;M$135,0,10-(M$136-'Indicator Data'!S51)/(M$136-M$135)*10)))</f>
        <v>7.2240531266197969</v>
      </c>
      <c r="N49" s="134">
        <f>VLOOKUP(C49,'Indicator Data'!$C$5:$O$136,12,FALSE)/VLOOKUP(B49,'Indicator Data (national)'!$B$5:$AY$13,50,FALSE)*1000000</f>
        <v>8.2816436496755685E-2</v>
      </c>
      <c r="O49" s="14">
        <f t="shared" si="11"/>
        <v>8.2816436496759849E-3</v>
      </c>
      <c r="P49" s="54">
        <f t="shared" si="12"/>
        <v>4.0872093977342763</v>
      </c>
      <c r="Q49" s="47">
        <f t="shared" si="27"/>
        <v>5.6225776251862953</v>
      </c>
      <c r="R49" s="37">
        <f>IF(AND('Indicator Data'!AK51="No data",'Indicator Data'!AL51="No data"),0,SUM('Indicator Data'!AK51:AM51))</f>
        <v>0</v>
      </c>
      <c r="S49" s="14">
        <f t="shared" si="28"/>
        <v>0</v>
      </c>
      <c r="T49" s="43">
        <f>R49/'Indicator Data'!$BE51</f>
        <v>0</v>
      </c>
      <c r="U49" s="14">
        <f t="shared" si="29"/>
        <v>0</v>
      </c>
      <c r="V49" s="15">
        <f t="shared" si="33"/>
        <v>0</v>
      </c>
      <c r="W49" s="14">
        <f>IF('Indicator Data'!Z51="No data","x",IF('Indicator Data'!Z51&gt;W$136,10,IF('Indicator Data'!Z51&lt;W$135,0,10-(W$136-'Indicator Data'!Z51)/(W$136-W$135)*10)))</f>
        <v>2.1999999999999993</v>
      </c>
      <c r="X49" s="14">
        <f>IF('Indicator Data'!Y51="No data","x",IF('Indicator Data'!Y51&gt;X$136,10,IF('Indicator Data'!Y51&lt;X$135,0,10-(X$136-'Indicator Data'!Y51)/(X$136-X$135)*10)))</f>
        <v>2.0909090909090908</v>
      </c>
      <c r="Y49" s="14">
        <f>IF('Indicator Data'!AD51="No data","x",IF('Indicator Data'!AD51&gt;Y$136,10,IF('Indicator Data'!AD51&lt;Y$135,0,10-(Y$136-'Indicator Data'!AD51)/(Y$136-Y$135)*10)))</f>
        <v>6.666666666666667</v>
      </c>
      <c r="Z49" s="139" t="str">
        <f>IF('Indicator Data'!AA51="No data","x",'Indicator Data'!AA51/'Indicator Data'!$BE51*100000)</f>
        <v>x</v>
      </c>
      <c r="AA49" s="137" t="str">
        <f t="shared" si="13"/>
        <v>x</v>
      </c>
      <c r="AB49" s="139" t="str">
        <f>IF('Indicator Data'!AB51="No data","x",'Indicator Data'!AB51/'Indicator Data'!$BE51*100000)</f>
        <v>x</v>
      </c>
      <c r="AC49" s="137" t="str">
        <f t="shared" si="14"/>
        <v>x</v>
      </c>
      <c r="AD49" s="54">
        <f t="shared" si="15"/>
        <v>3.6525252525252525</v>
      </c>
      <c r="AE49" s="14">
        <f>IF('Indicator Data'!T51="No data","x",IF('Indicator Data'!T51&gt;AE$136,10,IF('Indicator Data'!T51&lt;AE$135,0,10-(AE$136-'Indicator Data'!T51)/(AE$136-AE$135)*10)))</f>
        <v>6.4615384615384617</v>
      </c>
      <c r="AF49" s="14">
        <f>IF('Indicator Data'!U51="No data","x",IF('Indicator Data'!U51&gt;AF$136,10,IF('Indicator Data'!U51&lt;AF$135,0,10-(AF$136-'Indicator Data'!U51)/(AF$136-AF$135)*10)))</f>
        <v>3.8995760410273768</v>
      </c>
      <c r="AG49" s="54">
        <f t="shared" si="34"/>
        <v>5.1805572512829192</v>
      </c>
      <c r="AH49" s="14">
        <f>IF('Indicator Data'!AN51="No data","x",IF('Indicator Data'!AN51&gt;AH$136,10,IF('Indicator Data'!AN51&lt;AH$135,0,10-(AH$136-'Indicator Data'!AN51)/(AH$136-AH$135)*10)))</f>
        <v>1.8643122917557982</v>
      </c>
      <c r="AI49" s="14">
        <f>IF('Indicator Data'!AS51="No data","x",IF('Indicator Data'!AS51&gt;AI$136,10,IF('Indicator Data'!AS51&lt;AI$135,0,10-(AI$136-'Indicator Data'!AS51)/(AI$136-AI$135)*10)))</f>
        <v>2.1197152969546105</v>
      </c>
      <c r="AJ49" s="54">
        <f t="shared" si="16"/>
        <v>1.9920137943552043</v>
      </c>
      <c r="AK49" s="37">
        <f>'Indicator Data'!AI51+'Indicator Data'!AH51*0.5+'Indicator Data'!AG51*0.25</f>
        <v>707.97894336509773</v>
      </c>
      <c r="AL49" s="44">
        <f>AK49/'Indicator Data'!BE51</f>
        <v>8.7445831793322507E-3</v>
      </c>
      <c r="AM49" s="54">
        <f t="shared" si="30"/>
        <v>0.87445831793322526</v>
      </c>
      <c r="AN49" s="14">
        <f>IF('Indicator Data'!AJ51="No data","x",IF(('Indicator Data'!AJ51)^2&gt;AN$135,10,IF(('Indicator Data'!AJ51)^2&lt;AN$136,0,10-(AN$135-('Indicator Data'!AJ51)^2)/(AN$135-AN$136)*10)))</f>
        <v>7.8947368421052637</v>
      </c>
      <c r="AO49" s="54">
        <f t="shared" si="17"/>
        <v>7.8947368421052637</v>
      </c>
      <c r="AP49" s="38">
        <f t="shared" si="25"/>
        <v>4.433123175943873</v>
      </c>
      <c r="AQ49" s="57">
        <f t="shared" si="26"/>
        <v>2.4971767053762584</v>
      </c>
    </row>
    <row r="50" spans="1:43" s="11" customFormat="1" x14ac:dyDescent="0.25">
      <c r="A50" s="11" t="s">
        <v>394</v>
      </c>
      <c r="B50" s="32" t="s">
        <v>10</v>
      </c>
      <c r="C50" s="32" t="s">
        <v>523</v>
      </c>
      <c r="D50" s="14">
        <f>IF('Indicator Data'!M52="No data",IF((0.1284*LN('Indicator Data'!BD52)-0.4735)&gt;D$136,0,IF((0.1284*LN('Indicator Data'!BD52)-0.4735)&lt;D$135,10,(D$136-(0.1284*LN('Indicator Data'!BD52)-0.4735))/(D$136-D$135)*10)),IF('Indicator Data'!M52&gt;D$136,0,IF('Indicator Data'!M52&lt;D$135,10,(D$136-'Indicator Data'!M52)/(D$136-D$135)*10)))</f>
        <v>7.1230769230769226</v>
      </c>
      <c r="E50" s="14">
        <f>IF('Indicator Data'!N52="No data","x",IF('Indicator Data'!N52&gt;E$136,10,IF('Indicator Data'!N52&lt;E$135,0,10-(E$136-'Indicator Data'!N52)/(E$136-E$135)*10)))</f>
        <v>9.9794755555555543</v>
      </c>
      <c r="F50" s="54">
        <f t="shared" si="31"/>
        <v>8.986728545764036</v>
      </c>
      <c r="G50" s="14">
        <f>IF('Indicator Data'!AE52="No data","x",IF('Indicator Data'!AE52&gt;G$136,10,IF('Indicator Data'!AE52&lt;G$135,0,10-(G$136-'Indicator Data'!AE52)/(G$136-G$135)*10)))</f>
        <v>8.5864514972377464</v>
      </c>
      <c r="H50" s="14">
        <f>IF('Indicator Data'!AF52="No data","x",IF('Indicator Data'!AF52&gt;H$136,10,IF('Indicator Data'!AF52&lt;H$135,0,10-(H$136-'Indicator Data'!AF52)/(H$136-H$135)*10)))</f>
        <v>2.0000000000000009</v>
      </c>
      <c r="I50" s="54">
        <f t="shared" si="32"/>
        <v>5.2932257486188732</v>
      </c>
      <c r="J50" s="37">
        <f>SUM('Indicator Data'!P52,SUM('Indicator Data'!Q52:R52)*1000000)</f>
        <v>978167395</v>
      </c>
      <c r="K50" s="37">
        <f>J50/'Indicator Data (national)'!$AY$10</f>
        <v>251.46467114666777</v>
      </c>
      <c r="L50" s="14">
        <f t="shared" si="10"/>
        <v>5.029293422933355</v>
      </c>
      <c r="M50" s="14">
        <f>IF('Indicator Data'!S52="No data","x",IF('Indicator Data'!S52&gt;M$136,10,IF('Indicator Data'!S52&lt;M$135,0,10-(M$136-'Indicator Data'!S52)/(M$136-M$135)*10)))</f>
        <v>7.2240531266197969</v>
      </c>
      <c r="N50" s="134">
        <f>VLOOKUP(C50,'Indicator Data'!$C$5:$O$136,12,FALSE)/VLOOKUP(B50,'Indicator Data (national)'!$B$5:$AY$13,50,FALSE)*1000000</f>
        <v>0.12830123294291854</v>
      </c>
      <c r="O50" s="14">
        <f t="shared" si="11"/>
        <v>1.283012329429134E-2</v>
      </c>
      <c r="P50" s="54">
        <f t="shared" si="12"/>
        <v>4.0887255576158141</v>
      </c>
      <c r="Q50" s="47">
        <f t="shared" si="27"/>
        <v>6.8388520994406896</v>
      </c>
      <c r="R50" s="37">
        <f>IF(AND('Indicator Data'!AK52="No data",'Indicator Data'!AL52="No data"),0,SUM('Indicator Data'!AK52:AM52))</f>
        <v>0</v>
      </c>
      <c r="S50" s="14">
        <f t="shared" si="28"/>
        <v>0</v>
      </c>
      <c r="T50" s="43">
        <f>R50/'Indicator Data'!$BE52</f>
        <v>0</v>
      </c>
      <c r="U50" s="14">
        <f t="shared" si="29"/>
        <v>0</v>
      </c>
      <c r="V50" s="15">
        <f t="shared" si="33"/>
        <v>0</v>
      </c>
      <c r="W50" s="14">
        <f>IF('Indicator Data'!Z52="No data","x",IF('Indicator Data'!Z52&gt;W$136,10,IF('Indicator Data'!Z52&lt;W$135,0,10-(W$136-'Indicator Data'!Z52)/(W$136-W$135)*10)))</f>
        <v>2.1999999999999993</v>
      </c>
      <c r="X50" s="14">
        <f>IF('Indicator Data'!Y52="No data","x",IF('Indicator Data'!Y52&gt;X$136,10,IF('Indicator Data'!Y52&lt;X$135,0,10-(X$136-'Indicator Data'!Y52)/(X$136-X$135)*10)))</f>
        <v>2.0909090909090908</v>
      </c>
      <c r="Y50" s="14">
        <f>IF('Indicator Data'!AD52="No data","x",IF('Indicator Data'!AD52&gt;Y$136,10,IF('Indicator Data'!AD52&lt;Y$135,0,10-(Y$136-'Indicator Data'!AD52)/(Y$136-Y$135)*10)))</f>
        <v>6.666666666666667</v>
      </c>
      <c r="Z50" s="139" t="str">
        <f>IF('Indicator Data'!AA52="No data","x",'Indicator Data'!AA52/'Indicator Data'!$BE52*100000)</f>
        <v>x</v>
      </c>
      <c r="AA50" s="137" t="str">
        <f t="shared" si="13"/>
        <v>x</v>
      </c>
      <c r="AB50" s="139" t="str">
        <f>IF('Indicator Data'!AB52="No data","x",'Indicator Data'!AB52/'Indicator Data'!$BE52*100000)</f>
        <v>x</v>
      </c>
      <c r="AC50" s="137" t="str">
        <f t="shared" si="14"/>
        <v>x</v>
      </c>
      <c r="AD50" s="54">
        <f t="shared" si="15"/>
        <v>3.6525252525252525</v>
      </c>
      <c r="AE50" s="14">
        <f>IF('Indicator Data'!T52="No data","x",IF('Indicator Data'!T52&gt;AE$136,10,IF('Indicator Data'!T52&lt;AE$135,0,10-(AE$136-'Indicator Data'!T52)/(AE$136-AE$135)*10)))</f>
        <v>6.4615384615384617</v>
      </c>
      <c r="AF50" s="14">
        <f>IF('Indicator Data'!U52="No data","x",IF('Indicator Data'!U52&gt;AF$136,10,IF('Indicator Data'!U52&lt;AF$135,0,10-(AF$136-'Indicator Data'!U52)/(AF$136-AF$135)*10)))</f>
        <v>3.5618852932149618</v>
      </c>
      <c r="AG50" s="54">
        <f t="shared" si="34"/>
        <v>5.0117118773767118</v>
      </c>
      <c r="AH50" s="14">
        <f>IF('Indicator Data'!AN52="No data","x",IF('Indicator Data'!AN52&gt;AH$136,10,IF('Indicator Data'!AN52&lt;AH$135,0,10-(AH$136-'Indicator Data'!AN52)/(AH$136-AH$135)*10)))</f>
        <v>3.468190144999534</v>
      </c>
      <c r="AI50" s="14">
        <f>IF('Indicator Data'!AS52="No data","x",IF('Indicator Data'!AS52&gt;AI$136,10,IF('Indicator Data'!AS52&lt;AI$135,0,10-(AI$136-'Indicator Data'!AS52)/(AI$136-AI$135)*10)))</f>
        <v>3.7605696484201161</v>
      </c>
      <c r="AJ50" s="54">
        <f t="shared" si="16"/>
        <v>3.6143798967098251</v>
      </c>
      <c r="AK50" s="37">
        <f>'Indicator Data'!AI52+'Indicator Data'!AH52*0.5+'Indicator Data'!AG52*0.25</f>
        <v>0</v>
      </c>
      <c r="AL50" s="44">
        <f>AK50/'Indicator Data'!BE52</f>
        <v>0</v>
      </c>
      <c r="AM50" s="54">
        <f t="shared" si="30"/>
        <v>0</v>
      </c>
      <c r="AN50" s="14">
        <f>IF('Indicator Data'!AJ52="No data","x",IF(('Indicator Data'!AJ52)^2&gt;AN$135,10,IF(('Indicator Data'!AJ52)^2&lt;AN$136,0,10-(AN$135-('Indicator Data'!AJ52)^2)/(AN$135-AN$136)*10)))</f>
        <v>7.8947368421052637</v>
      </c>
      <c r="AO50" s="54">
        <f t="shared" si="17"/>
        <v>7.8947368421052637</v>
      </c>
      <c r="AP50" s="38">
        <f t="shared" si="25"/>
        <v>4.5468187902473822</v>
      </c>
      <c r="AQ50" s="57">
        <f t="shared" si="26"/>
        <v>2.5708194683783918</v>
      </c>
    </row>
    <row r="51" spans="1:43" s="11" customFormat="1" x14ac:dyDescent="0.25">
      <c r="A51" s="11" t="s">
        <v>395</v>
      </c>
      <c r="B51" s="32" t="s">
        <v>10</v>
      </c>
      <c r="C51" s="32" t="s">
        <v>524</v>
      </c>
      <c r="D51" s="14">
        <f>IF('Indicator Data'!M53="No data",IF((0.1284*LN('Indicator Data'!BD53)-0.4735)&gt;D$136,0,IF((0.1284*LN('Indicator Data'!BD53)-0.4735)&lt;D$135,10,(D$136-(0.1284*LN('Indicator Data'!BD53)-0.4735))/(D$136-D$135)*10)),IF('Indicator Data'!M53&gt;D$136,0,IF('Indicator Data'!M53&lt;D$135,10,(D$136-'Indicator Data'!M53)/(D$136-D$135)*10)))</f>
        <v>7.1230769230769226</v>
      </c>
      <c r="E51" s="14">
        <f>IF('Indicator Data'!N53="No data","x",IF('Indicator Data'!N53&gt;E$136,10,IF('Indicator Data'!N53&lt;E$135,0,10-(E$136-'Indicator Data'!N53)/(E$136-E$135)*10)))</f>
        <v>0.78705555555555584</v>
      </c>
      <c r="F51" s="54">
        <f t="shared" si="31"/>
        <v>4.6945164913209645</v>
      </c>
      <c r="G51" s="14">
        <f>IF('Indicator Data'!AE53="No data","x",IF('Indicator Data'!AE53&gt;G$136,10,IF('Indicator Data'!AE53&lt;G$135,0,10-(G$136-'Indicator Data'!AE53)/(G$136-G$135)*10)))</f>
        <v>8.5864514972377464</v>
      </c>
      <c r="H51" s="14">
        <f>IF('Indicator Data'!AF53="No data","x",IF('Indicator Data'!AF53&gt;H$136,10,IF('Indicator Data'!AF53&lt;H$135,0,10-(H$136-'Indicator Data'!AF53)/(H$136-H$135)*10)))</f>
        <v>0.5</v>
      </c>
      <c r="I51" s="54">
        <f t="shared" si="32"/>
        <v>4.5432257486188732</v>
      </c>
      <c r="J51" s="37">
        <f>SUM('Indicator Data'!P53,SUM('Indicator Data'!Q53:R53)*1000000)</f>
        <v>978167395</v>
      </c>
      <c r="K51" s="37">
        <f>J51/'Indicator Data (national)'!$AY$10</f>
        <v>251.46467114666777</v>
      </c>
      <c r="L51" s="14">
        <f t="shared" si="10"/>
        <v>5.029293422933355</v>
      </c>
      <c r="M51" s="14">
        <f>IF('Indicator Data'!S53="No data","x",IF('Indicator Data'!S53&gt;M$136,10,IF('Indicator Data'!S53&lt;M$135,0,10-(M$136-'Indicator Data'!S53)/(M$136-M$135)*10)))</f>
        <v>7.2240531266197969</v>
      </c>
      <c r="N51" s="134">
        <f>VLOOKUP(C51,'Indicator Data'!$C$5:$O$136,12,FALSE)/VLOOKUP(B51,'Indicator Data (national)'!$B$5:$AY$13,50,FALSE)*1000000</f>
        <v>2.1958903616564003E-2</v>
      </c>
      <c r="O51" s="14">
        <f t="shared" si="11"/>
        <v>2.1958903616550174E-3</v>
      </c>
      <c r="P51" s="54">
        <f t="shared" si="12"/>
        <v>4.0851808133049357</v>
      </c>
      <c r="Q51" s="47">
        <f t="shared" si="27"/>
        <v>4.5043598861414349</v>
      </c>
      <c r="R51" s="37">
        <f>IF(AND('Indicator Data'!AK53="No data",'Indicator Data'!AL53="No data"),0,SUM('Indicator Data'!AK53:AM53))</f>
        <v>0</v>
      </c>
      <c r="S51" s="14">
        <f t="shared" si="28"/>
        <v>0</v>
      </c>
      <c r="T51" s="43">
        <f>R51/'Indicator Data'!$BE53</f>
        <v>0</v>
      </c>
      <c r="U51" s="14">
        <f t="shared" si="29"/>
        <v>0</v>
      </c>
      <c r="V51" s="15">
        <f t="shared" si="33"/>
        <v>0</v>
      </c>
      <c r="W51" s="14">
        <f>IF('Indicator Data'!Z53="No data","x",IF('Indicator Data'!Z53&gt;W$136,10,IF('Indicator Data'!Z53&lt;W$135,0,10-(W$136-'Indicator Data'!Z53)/(W$136-W$135)*10)))</f>
        <v>2.1999999999999993</v>
      </c>
      <c r="X51" s="14">
        <f>IF('Indicator Data'!Y53="No data","x",IF('Indicator Data'!Y53&gt;X$136,10,IF('Indicator Data'!Y53&lt;X$135,0,10-(X$136-'Indicator Data'!Y53)/(X$136-X$135)*10)))</f>
        <v>2.0909090909090908</v>
      </c>
      <c r="Y51" s="14">
        <f>IF('Indicator Data'!AD53="No data","x",IF('Indicator Data'!AD53&gt;Y$136,10,IF('Indicator Data'!AD53&lt;Y$135,0,10-(Y$136-'Indicator Data'!AD53)/(Y$136-Y$135)*10)))</f>
        <v>6.666666666666667</v>
      </c>
      <c r="Z51" s="139" t="str">
        <f>IF('Indicator Data'!AA53="No data","x",'Indicator Data'!AA53/'Indicator Data'!$BE53*100000)</f>
        <v>x</v>
      </c>
      <c r="AA51" s="137" t="str">
        <f t="shared" si="13"/>
        <v>x</v>
      </c>
      <c r="AB51" s="139" t="str">
        <f>IF('Indicator Data'!AB53="No data","x",'Indicator Data'!AB53/'Indicator Data'!$BE53*100000)</f>
        <v>x</v>
      </c>
      <c r="AC51" s="137" t="str">
        <f t="shared" si="14"/>
        <v>x</v>
      </c>
      <c r="AD51" s="54">
        <f t="shared" si="15"/>
        <v>3.6525252525252525</v>
      </c>
      <c r="AE51" s="14">
        <f>IF('Indicator Data'!T53="No data","x",IF('Indicator Data'!T53&gt;AE$136,10,IF('Indicator Data'!T53&lt;AE$135,0,10-(AE$136-'Indicator Data'!T53)/(AE$136-AE$135)*10)))</f>
        <v>6.4615384615384617</v>
      </c>
      <c r="AF51" s="14">
        <f>IF('Indicator Data'!U53="No data","x",IF('Indicator Data'!U53&gt;AF$136,10,IF('Indicator Data'!U53&lt;AF$135,0,10-(AF$136-'Indicator Data'!U53)/(AF$136-AF$135)*10)))</f>
        <v>4.5753572095373034</v>
      </c>
      <c r="AG51" s="54">
        <f t="shared" si="34"/>
        <v>5.5184478355378825</v>
      </c>
      <c r="AH51" s="14">
        <f>IF('Indicator Data'!AN53="No data","x",IF('Indicator Data'!AN53&gt;AH$136,10,IF('Indicator Data'!AN53&lt;AH$135,0,10-(AH$136-'Indicator Data'!AN53)/(AH$136-AH$135)*10)))</f>
        <v>1.9781195753098384</v>
      </c>
      <c r="AI51" s="14">
        <f>IF('Indicator Data'!AS53="No data","x",IF('Indicator Data'!AS53&gt;AI$136,10,IF('Indicator Data'!AS53&lt;AI$135,0,10-(AI$136-'Indicator Data'!AS53)/(AI$136-AI$135)*10)))</f>
        <v>1.9155464050704456</v>
      </c>
      <c r="AJ51" s="54">
        <f t="shared" si="16"/>
        <v>1.946832990190142</v>
      </c>
      <c r="AK51" s="37">
        <f>'Indicator Data'!AI53+'Indicator Data'!AH53*0.5+'Indicator Data'!AG53*0.25</f>
        <v>0</v>
      </c>
      <c r="AL51" s="44">
        <f>AK51/'Indicator Data'!BE53</f>
        <v>0</v>
      </c>
      <c r="AM51" s="54">
        <f t="shared" si="30"/>
        <v>0</v>
      </c>
      <c r="AN51" s="14">
        <f>IF('Indicator Data'!AJ53="No data","x",IF(('Indicator Data'!AJ53)^2&gt;AN$135,10,IF(('Indicator Data'!AJ53)^2&lt;AN$136,0,10-(AN$135-('Indicator Data'!AJ53)^2)/(AN$135-AN$136)*10)))</f>
        <v>4.2105263157894735</v>
      </c>
      <c r="AO51" s="54">
        <f t="shared" si="17"/>
        <v>4.2105263157894735</v>
      </c>
      <c r="AP51" s="38">
        <f t="shared" si="25"/>
        <v>3.2875701132096542</v>
      </c>
      <c r="AQ51" s="57">
        <f t="shared" si="26"/>
        <v>1.7875799501176439</v>
      </c>
    </row>
    <row r="52" spans="1:43" s="11" customFormat="1" x14ac:dyDescent="0.25">
      <c r="A52" s="11" t="s">
        <v>396</v>
      </c>
      <c r="B52" s="32" t="s">
        <v>10</v>
      </c>
      <c r="C52" s="32" t="s">
        <v>525</v>
      </c>
      <c r="D52" s="14">
        <f>IF('Indicator Data'!M54="No data",IF((0.1284*LN('Indicator Data'!BD54)-0.4735)&gt;D$136,0,IF((0.1284*LN('Indicator Data'!BD54)-0.4735)&lt;D$135,10,(D$136-(0.1284*LN('Indicator Data'!BD54)-0.4735))/(D$136-D$135)*10)),IF('Indicator Data'!M54&gt;D$136,0,IF('Indicator Data'!M54&lt;D$135,10,(D$136-'Indicator Data'!M54)/(D$136-D$135)*10)))</f>
        <v>7.1230769230769226</v>
      </c>
      <c r="E52" s="14">
        <f>IF('Indicator Data'!N54="No data","x",IF('Indicator Data'!N54&gt;E$136,10,IF('Indicator Data'!N54&lt;E$135,0,10-(E$136-'Indicator Data'!N54)/(E$136-E$135)*10)))</f>
        <v>2.6444444444444457</v>
      </c>
      <c r="F52" s="54">
        <f t="shared" si="31"/>
        <v>5.3003145972624175</v>
      </c>
      <c r="G52" s="14">
        <f>IF('Indicator Data'!AE54="No data","x",IF('Indicator Data'!AE54&gt;G$136,10,IF('Indicator Data'!AE54&lt;G$135,0,10-(G$136-'Indicator Data'!AE54)/(G$136-G$135)*10)))</f>
        <v>8.5864514972377464</v>
      </c>
      <c r="H52" s="14">
        <f>IF('Indicator Data'!AF54="No data","x",IF('Indicator Data'!AF54&gt;H$136,10,IF('Indicator Data'!AF54&lt;H$135,0,10-(H$136-'Indicator Data'!AF54)/(H$136-H$135)*10)))</f>
        <v>1.25</v>
      </c>
      <c r="I52" s="54">
        <f t="shared" si="32"/>
        <v>4.9182257486188732</v>
      </c>
      <c r="J52" s="37">
        <f>SUM('Indicator Data'!P54,SUM('Indicator Data'!Q54:R54)*1000000)</f>
        <v>978167395</v>
      </c>
      <c r="K52" s="37">
        <f>J52/'Indicator Data (national)'!$AY$10</f>
        <v>251.46467114666777</v>
      </c>
      <c r="L52" s="14">
        <f t="shared" si="10"/>
        <v>5.029293422933355</v>
      </c>
      <c r="M52" s="14">
        <f>IF('Indicator Data'!S54="No data","x",IF('Indicator Data'!S54&gt;M$136,10,IF('Indicator Data'!S54&lt;M$135,0,10-(M$136-'Indicator Data'!S54)/(M$136-M$135)*10)))</f>
        <v>7.2240531266197969</v>
      </c>
      <c r="N52" s="134">
        <f>VLOOKUP(C52,'Indicator Data'!$C$5:$O$136,12,FALSE)/VLOOKUP(B52,'Indicator Data (national)'!$B$5:$AY$13,50,FALSE)*1000000</f>
        <v>4.3446070315793811E-2</v>
      </c>
      <c r="O52" s="14">
        <f t="shared" si="11"/>
        <v>4.3446070315802388E-3</v>
      </c>
      <c r="P52" s="54">
        <f t="shared" si="12"/>
        <v>4.0858970521949107</v>
      </c>
      <c r="Q52" s="47">
        <f t="shared" si="27"/>
        <v>4.9011879988346543</v>
      </c>
      <c r="R52" s="37">
        <f>IF(AND('Indicator Data'!AK54="No data",'Indicator Data'!AL54="No data"),0,SUM('Indicator Data'!AK54:AM54))</f>
        <v>0</v>
      </c>
      <c r="S52" s="14">
        <f t="shared" si="28"/>
        <v>0</v>
      </c>
      <c r="T52" s="43">
        <f>R52/'Indicator Data'!$BE54</f>
        <v>0</v>
      </c>
      <c r="U52" s="14">
        <f t="shared" si="29"/>
        <v>0</v>
      </c>
      <c r="V52" s="15">
        <f t="shared" si="33"/>
        <v>0</v>
      </c>
      <c r="W52" s="14">
        <f>IF('Indicator Data'!Z54="No data","x",IF('Indicator Data'!Z54&gt;W$136,10,IF('Indicator Data'!Z54&lt;W$135,0,10-(W$136-'Indicator Data'!Z54)/(W$136-W$135)*10)))</f>
        <v>2.1999999999999993</v>
      </c>
      <c r="X52" s="14">
        <f>IF('Indicator Data'!Y54="No data","x",IF('Indicator Data'!Y54&gt;X$136,10,IF('Indicator Data'!Y54&lt;X$135,0,10-(X$136-'Indicator Data'!Y54)/(X$136-X$135)*10)))</f>
        <v>2.0909090909090908</v>
      </c>
      <c r="Y52" s="14">
        <f>IF('Indicator Data'!AD54="No data","x",IF('Indicator Data'!AD54&gt;Y$136,10,IF('Indicator Data'!AD54&lt;Y$135,0,10-(Y$136-'Indicator Data'!AD54)/(Y$136-Y$135)*10)))</f>
        <v>6.666666666666667</v>
      </c>
      <c r="Z52" s="139" t="str">
        <f>IF('Indicator Data'!AA54="No data","x",'Indicator Data'!AA54/'Indicator Data'!$BE54*100000)</f>
        <v>x</v>
      </c>
      <c r="AA52" s="137" t="str">
        <f t="shared" si="13"/>
        <v>x</v>
      </c>
      <c r="AB52" s="139" t="str">
        <f>IF('Indicator Data'!AB54="No data","x",'Indicator Data'!AB54/'Indicator Data'!$BE54*100000)</f>
        <v>x</v>
      </c>
      <c r="AC52" s="137" t="str">
        <f t="shared" si="14"/>
        <v>x</v>
      </c>
      <c r="AD52" s="54">
        <f t="shared" si="15"/>
        <v>3.6525252525252525</v>
      </c>
      <c r="AE52" s="14">
        <f>IF('Indicator Data'!T54="No data","x",IF('Indicator Data'!T54&gt;AE$136,10,IF('Indicator Data'!T54&lt;AE$135,0,10-(AE$136-'Indicator Data'!T54)/(AE$136-AE$135)*10)))</f>
        <v>6.4615384615384617</v>
      </c>
      <c r="AF52" s="14">
        <f>IF('Indicator Data'!U54="No data","x",IF('Indicator Data'!U54&gt;AF$136,10,IF('Indicator Data'!U54&lt;AF$135,0,10-(AF$136-'Indicator Data'!U54)/(AF$136-AF$135)*10)))</f>
        <v>4.5734692702033284</v>
      </c>
      <c r="AG52" s="54">
        <f t="shared" si="34"/>
        <v>5.5175038658708946</v>
      </c>
      <c r="AH52" s="14">
        <f>IF('Indicator Data'!AN54="No data","x",IF('Indicator Data'!AN54&gt;AH$136,10,IF('Indicator Data'!AN54&lt;AH$135,0,10-(AH$136-'Indicator Data'!AN54)/(AH$136-AH$135)*10)))</f>
        <v>1.9688790092092727</v>
      </c>
      <c r="AI52" s="14">
        <f>IF('Indicator Data'!AS54="No data","x",IF('Indicator Data'!AS54&gt;AI$136,10,IF('Indicator Data'!AS54&lt;AI$135,0,10-(AI$136-'Indicator Data'!AS54)/(AI$136-AI$135)*10)))</f>
        <v>1.9159521541230031</v>
      </c>
      <c r="AJ52" s="54">
        <f t="shared" si="16"/>
        <v>1.9424155816661379</v>
      </c>
      <c r="AK52" s="37">
        <f>'Indicator Data'!AI54+'Indicator Data'!AH54*0.5+'Indicator Data'!AG54*0.25</f>
        <v>171.7348690589061</v>
      </c>
      <c r="AL52" s="44">
        <f>AK52/'Indicator Data'!BE54</f>
        <v>8.7445831793322524E-3</v>
      </c>
      <c r="AM52" s="54">
        <f t="shared" si="30"/>
        <v>0.87445831793322526</v>
      </c>
      <c r="AN52" s="14">
        <f>IF('Indicator Data'!AJ54="No data","x",IF(('Indicator Data'!AJ54)^2&gt;AN$135,10,IF(('Indicator Data'!AJ54)^2&lt;AN$136,0,10-(AN$135-('Indicator Data'!AJ54)^2)/(AN$135-AN$136)*10)))</f>
        <v>4.2105263157894735</v>
      </c>
      <c r="AO52" s="54">
        <f t="shared" si="17"/>
        <v>4.2105263157894735</v>
      </c>
      <c r="AP52" s="38">
        <f t="shared" si="25"/>
        <v>3.4137834027119771</v>
      </c>
      <c r="AQ52" s="57">
        <f t="shared" si="26"/>
        <v>1.8630916784619207</v>
      </c>
    </row>
    <row r="53" spans="1:43" s="11" customFormat="1" x14ac:dyDescent="0.25">
      <c r="A53" s="11" t="s">
        <v>397</v>
      </c>
      <c r="B53" s="32" t="s">
        <v>10</v>
      </c>
      <c r="C53" s="32" t="s">
        <v>526</v>
      </c>
      <c r="D53" s="14">
        <f>IF('Indicator Data'!M55="No data",IF((0.1284*LN('Indicator Data'!BD55)-0.4735)&gt;D$136,0,IF((0.1284*LN('Indicator Data'!BD55)-0.4735)&lt;D$135,10,(D$136-(0.1284*LN('Indicator Data'!BD55)-0.4735))/(D$136-D$135)*10)),IF('Indicator Data'!M55&gt;D$136,0,IF('Indicator Data'!M55&lt;D$135,10,(D$136-'Indicator Data'!M55)/(D$136-D$135)*10)))</f>
        <v>7.1230769230769226</v>
      </c>
      <c r="E53" s="14">
        <f>IF('Indicator Data'!N55="No data","x",IF('Indicator Data'!N55&gt;E$136,10,IF('Indicator Data'!N55&lt;E$135,0,10-(E$136-'Indicator Data'!N55)/(E$136-E$135)*10)))</f>
        <v>1.1550555555555562</v>
      </c>
      <c r="F53" s="54">
        <f t="shared" si="31"/>
        <v>4.8099136111494358</v>
      </c>
      <c r="G53" s="14">
        <f>IF('Indicator Data'!AE55="No data","x",IF('Indicator Data'!AE55&gt;G$136,10,IF('Indicator Data'!AE55&lt;G$135,0,10-(G$136-'Indicator Data'!AE55)/(G$136-G$135)*10)))</f>
        <v>8.5864514972377464</v>
      </c>
      <c r="H53" s="14">
        <f>IF('Indicator Data'!AF55="No data","x",IF('Indicator Data'!AF55&gt;H$136,10,IF('Indicator Data'!AF55&lt;H$135,0,10-(H$136-'Indicator Data'!AF55)/(H$136-H$135)*10)))</f>
        <v>1.5</v>
      </c>
      <c r="I53" s="54">
        <f t="shared" si="32"/>
        <v>5.0432257486188732</v>
      </c>
      <c r="J53" s="37">
        <f>SUM('Indicator Data'!P55,SUM('Indicator Data'!Q55:R55)*1000000)</f>
        <v>978167395</v>
      </c>
      <c r="K53" s="37">
        <f>J53/'Indicator Data (national)'!$AY$10</f>
        <v>251.46467114666777</v>
      </c>
      <c r="L53" s="14">
        <f t="shared" si="10"/>
        <v>5.029293422933355</v>
      </c>
      <c r="M53" s="14">
        <f>IF('Indicator Data'!S55="No data","x",IF('Indicator Data'!S55&gt;M$136,10,IF('Indicator Data'!S55&lt;M$135,0,10-(M$136-'Indicator Data'!S55)/(M$136-M$135)*10)))</f>
        <v>7.2240531266197969</v>
      </c>
      <c r="N53" s="134">
        <f>VLOOKUP(C53,'Indicator Data'!$C$5:$O$136,12,FALSE)/VLOOKUP(B53,'Indicator Data (national)'!$B$5:$AY$13,50,FALSE)*1000000</f>
        <v>2.6216104352833506E-2</v>
      </c>
      <c r="O53" s="14">
        <f t="shared" si="11"/>
        <v>2.6216104352823066E-3</v>
      </c>
      <c r="P53" s="54">
        <f t="shared" si="12"/>
        <v>4.085322719996145</v>
      </c>
      <c r="Q53" s="47">
        <f t="shared" si="27"/>
        <v>4.6870939227284723</v>
      </c>
      <c r="R53" s="37">
        <f>IF(AND('Indicator Data'!AK55="No data",'Indicator Data'!AL55="No data"),0,SUM('Indicator Data'!AK55:AM55))</f>
        <v>0</v>
      </c>
      <c r="S53" s="14">
        <f t="shared" si="28"/>
        <v>0</v>
      </c>
      <c r="T53" s="43">
        <f>R53/'Indicator Data'!$BE55</f>
        <v>0</v>
      </c>
      <c r="U53" s="14">
        <f t="shared" si="29"/>
        <v>0</v>
      </c>
      <c r="V53" s="15">
        <f t="shared" si="33"/>
        <v>0</v>
      </c>
      <c r="W53" s="14">
        <f>IF('Indicator Data'!Z55="No data","x",IF('Indicator Data'!Z55&gt;W$136,10,IF('Indicator Data'!Z55&lt;W$135,0,10-(W$136-'Indicator Data'!Z55)/(W$136-W$135)*10)))</f>
        <v>2.1999999999999993</v>
      </c>
      <c r="X53" s="14">
        <f>IF('Indicator Data'!Y55="No data","x",IF('Indicator Data'!Y55&gt;X$136,10,IF('Indicator Data'!Y55&lt;X$135,0,10-(X$136-'Indicator Data'!Y55)/(X$136-X$135)*10)))</f>
        <v>2.0909090909090908</v>
      </c>
      <c r="Y53" s="14">
        <f>IF('Indicator Data'!AD55="No data","x",IF('Indicator Data'!AD55&gt;Y$136,10,IF('Indicator Data'!AD55&lt;Y$135,0,10-(Y$136-'Indicator Data'!AD55)/(Y$136-Y$135)*10)))</f>
        <v>6.666666666666667</v>
      </c>
      <c r="Z53" s="139" t="str">
        <f>IF('Indicator Data'!AA55="No data","x",'Indicator Data'!AA55/'Indicator Data'!$BE55*100000)</f>
        <v>x</v>
      </c>
      <c r="AA53" s="137" t="str">
        <f t="shared" si="13"/>
        <v>x</v>
      </c>
      <c r="AB53" s="139" t="str">
        <f>IF('Indicator Data'!AB55="No data","x",'Indicator Data'!AB55/'Indicator Data'!$BE55*100000)</f>
        <v>x</v>
      </c>
      <c r="AC53" s="137" t="str">
        <f t="shared" si="14"/>
        <v>x</v>
      </c>
      <c r="AD53" s="54">
        <f t="shared" si="15"/>
        <v>3.6525252525252525</v>
      </c>
      <c r="AE53" s="14">
        <f>IF('Indicator Data'!T55="No data","x",IF('Indicator Data'!T55&gt;AE$136,10,IF('Indicator Data'!T55&lt;AE$135,0,10-(AE$136-'Indicator Data'!T55)/(AE$136-AE$135)*10)))</f>
        <v>6.4615384615384617</v>
      </c>
      <c r="AF53" s="14">
        <f>IF('Indicator Data'!U55="No data","x",IF('Indicator Data'!U55&gt;AF$136,10,IF('Indicator Data'!U55&lt;AF$135,0,10-(AF$136-'Indicator Data'!U55)/(AF$136-AF$135)*10)))</f>
        <v>2.5699843459564873</v>
      </c>
      <c r="AG53" s="54">
        <f t="shared" si="34"/>
        <v>4.515761403747474</v>
      </c>
      <c r="AH53" s="14">
        <f>IF('Indicator Data'!AN55="No data","x",IF('Indicator Data'!AN55&gt;AH$136,10,IF('Indicator Data'!AN55&lt;AH$135,0,10-(AH$136-'Indicator Data'!AN55)/(AH$136-AH$135)*10)))</f>
        <v>1.193248417597875</v>
      </c>
      <c r="AI53" s="14">
        <f>IF('Indicator Data'!AS55="No data","x",IF('Indicator Data'!AS55&gt;AI$136,10,IF('Indicator Data'!AS55&lt;AI$135,0,10-(AI$136-'Indicator Data'!AS55)/(AI$136-AI$135)*10)))</f>
        <v>2.0171394337214457</v>
      </c>
      <c r="AJ53" s="54">
        <f t="shared" si="16"/>
        <v>1.6051939256596603</v>
      </c>
      <c r="AK53" s="37">
        <f>'Indicator Data'!AI55+'Indicator Data'!AH55*0.5+'Indicator Data'!AG55*0.25</f>
        <v>0</v>
      </c>
      <c r="AL53" s="44">
        <f>AK53/'Indicator Data'!BE55</f>
        <v>0</v>
      </c>
      <c r="AM53" s="54">
        <f t="shared" si="30"/>
        <v>0</v>
      </c>
      <c r="AN53" s="14">
        <f>IF('Indicator Data'!AJ55="No data","x",IF(('Indicator Data'!AJ55)^2&gt;AN$135,10,IF(('Indicator Data'!AJ55)^2&lt;AN$136,0,10-(AN$135-('Indicator Data'!AJ55)^2)/(AN$135-AN$136)*10)))</f>
        <v>4.2105263157894735</v>
      </c>
      <c r="AO53" s="54">
        <f t="shared" si="17"/>
        <v>4.2105263157894735</v>
      </c>
      <c r="AP53" s="38">
        <f t="shared" si="25"/>
        <v>2.965824940261526</v>
      </c>
      <c r="AQ53" s="57">
        <f t="shared" si="26"/>
        <v>1.5977951972929163</v>
      </c>
    </row>
    <row r="54" spans="1:43" s="11" customFormat="1" x14ac:dyDescent="0.25">
      <c r="A54" s="11" t="s">
        <v>398</v>
      </c>
      <c r="B54" s="32" t="s">
        <v>12</v>
      </c>
      <c r="C54" s="32" t="s">
        <v>527</v>
      </c>
      <c r="D54" s="14">
        <f>IF('Indicator Data'!M56="No data",IF((0.1284*LN('Indicator Data'!BD56)-0.4735)&gt;D$136,0,IF((0.1284*LN('Indicator Data'!BD56)-0.4735)&lt;D$135,10,(D$136-(0.1284*LN('Indicator Data'!BD56)-0.4735))/(D$136-D$135)*10)),IF('Indicator Data'!M56&gt;D$136,0,IF('Indicator Data'!M56&lt;D$135,10,(D$136-'Indicator Data'!M56)/(D$136-D$135)*10)))</f>
        <v>8.2307692307692299</v>
      </c>
      <c r="E54" s="14">
        <f>IF('Indicator Data'!N56="No data","x",IF('Indicator Data'!N56&gt;E$136,10,IF('Indicator Data'!N56&lt;E$135,0,10-(E$136-'Indicator Data'!N56)/(E$136-E$135)*10)))</f>
        <v>7.8945422222222223</v>
      </c>
      <c r="F54" s="54">
        <f t="shared" si="31"/>
        <v>8.0672947431822877</v>
      </c>
      <c r="G54" s="14">
        <f>IF('Indicator Data'!AE56="No data","x",IF('Indicator Data'!AE56&gt;G$136,10,IF('Indicator Data'!AE56&lt;G$135,0,10-(G$136-'Indicator Data'!AE56)/(G$136-G$135)*10)))</f>
        <v>8.9834466839361617</v>
      </c>
      <c r="H54" s="14">
        <f>IF('Indicator Data'!AF56="No data","x",IF('Indicator Data'!AF56&gt;H$136,10,IF('Indicator Data'!AF56&lt;H$135,0,10-(H$136-'Indicator Data'!AF56)/(H$136-H$135)*10)))</f>
        <v>6.8599999999999994</v>
      </c>
      <c r="I54" s="54">
        <f t="shared" si="32"/>
        <v>7.9217233419680806</v>
      </c>
      <c r="J54" s="37">
        <f>SUM('Indicator Data'!P56,SUM('Indicator Data'!Q56:R56)*1000000)</f>
        <v>2712435567</v>
      </c>
      <c r="K54" s="37">
        <f>J54/'Indicator Data (national)'!$AY$11</f>
        <v>152.11679072774962</v>
      </c>
      <c r="L54" s="14">
        <f t="shared" si="10"/>
        <v>3.0423358145549928</v>
      </c>
      <c r="M54" s="14">
        <f>IF('Indicator Data'!S56="No data","x",IF('Indicator Data'!S56&gt;M$136,10,IF('Indicator Data'!S56&lt;M$135,0,10-(M$136-'Indicator Data'!S56)/(M$136-M$135)*10)))</f>
        <v>9.0327095173406011</v>
      </c>
      <c r="N54" s="134">
        <f>VLOOKUP(C54,'Indicator Data'!$C$5:$O$136,12,FALSE)/VLOOKUP(B54,'Indicator Data (national)'!$B$5:$AY$13,50,FALSE)*1000000</f>
        <v>2.2727175349820852E-2</v>
      </c>
      <c r="O54" s="14">
        <f t="shared" si="11"/>
        <v>2.2727175349821493E-3</v>
      </c>
      <c r="P54" s="54">
        <f t="shared" si="12"/>
        <v>4.0257726831435257</v>
      </c>
      <c r="Q54" s="47">
        <f t="shared" si="27"/>
        <v>7.0205213778690458</v>
      </c>
      <c r="R54" s="37">
        <f>IF(AND('Indicator Data'!AK56="No data",'Indicator Data'!AL56="No data"),0,SUM('Indicator Data'!AK56:AM56))</f>
        <v>0</v>
      </c>
      <c r="S54" s="14">
        <f t="shared" si="28"/>
        <v>0</v>
      </c>
      <c r="T54" s="43">
        <f>R54/'Indicator Data'!$BE56</f>
        <v>0</v>
      </c>
      <c r="U54" s="14">
        <f t="shared" si="29"/>
        <v>0</v>
      </c>
      <c r="V54" s="15">
        <f t="shared" si="33"/>
        <v>0</v>
      </c>
      <c r="W54" s="14">
        <f>IF('Indicator Data'!Z56="No data","x",IF('Indicator Data'!Z56&gt;W$136,10,IF('Indicator Data'!Z56&lt;W$135,0,10-(W$136-'Indicator Data'!Z56)/(W$136-W$135)*10)))</f>
        <v>1</v>
      </c>
      <c r="X54" s="14">
        <f>IF('Indicator Data'!Y56="No data","x",IF('Indicator Data'!Y56&gt;X$136,10,IF('Indicator Data'!Y56&lt;X$135,0,10-(X$136-'Indicator Data'!Y56)/(X$136-X$135)*10)))</f>
        <v>1.8545454545454536</v>
      </c>
      <c r="Y54" s="14">
        <f>IF('Indicator Data'!AD56="No data","x",IF('Indicator Data'!AD56&gt;Y$136,10,IF('Indicator Data'!AD56&lt;Y$135,0,10-(Y$136-'Indicator Data'!AD56)/(Y$136-Y$135)*10)))</f>
        <v>10</v>
      </c>
      <c r="Z54" s="139">
        <f>IF('Indicator Data'!AA56="No data","x",'Indicator Data'!AA56/'Indicator Data'!$BE56*100000)</f>
        <v>0</v>
      </c>
      <c r="AA54" s="137">
        <f t="shared" si="13"/>
        <v>0</v>
      </c>
      <c r="AB54" s="139">
        <f>IF('Indicator Data'!AB56="No data","x",'Indicator Data'!AB56/'Indicator Data'!$BE56*100000)</f>
        <v>0</v>
      </c>
      <c r="AC54" s="137">
        <f t="shared" si="14"/>
        <v>0</v>
      </c>
      <c r="AD54" s="54">
        <f t="shared" si="15"/>
        <v>2.5709090909090908</v>
      </c>
      <c r="AE54" s="14">
        <f>IF('Indicator Data'!T56="No data","x",IF('Indicator Data'!T56&gt;AE$136,10,IF('Indicator Data'!T56&lt;AE$135,0,10-(AE$136-'Indicator Data'!T56)/(AE$136-AE$135)*10)))</f>
        <v>3.9230769230769234</v>
      </c>
      <c r="AF54" s="14">
        <f>IF('Indicator Data'!U56="No data","x",IF('Indicator Data'!U56&gt;AF$136,10,IF('Indicator Data'!U56&lt;AF$135,0,10-(AF$136-'Indicator Data'!U56)/(AF$136-AF$135)*10)))</f>
        <v>5.4444675788476147</v>
      </c>
      <c r="AG54" s="54">
        <f t="shared" si="34"/>
        <v>4.683772250962269</v>
      </c>
      <c r="AH54" s="14">
        <f>IF('Indicator Data'!AN56="No data","x",IF('Indicator Data'!AN56&gt;AH$136,10,IF('Indicator Data'!AN56&lt;AH$135,0,10-(AH$136-'Indicator Data'!AN56)/(AH$136-AH$135)*10)))</f>
        <v>8.38774923509723</v>
      </c>
      <c r="AI54" s="14">
        <f>IF('Indicator Data'!AS56="No data","x",IF('Indicator Data'!AS56&gt;AI$136,10,IF('Indicator Data'!AS56&lt;AI$135,0,10-(AI$136-'Indicator Data'!AS56)/(AI$136-AI$135)*10)))</f>
        <v>4.96673442986509</v>
      </c>
      <c r="AJ54" s="54">
        <f t="shared" si="16"/>
        <v>6.67724183248116</v>
      </c>
      <c r="AK54" s="37">
        <f>'Indicator Data'!AI56+'Indicator Data'!AH56*0.5+'Indicator Data'!AG56*0.25</f>
        <v>772</v>
      </c>
      <c r="AL54" s="44">
        <f>AK54/'Indicator Data'!BE56</f>
        <v>1.5832000328124358E-3</v>
      </c>
      <c r="AM54" s="54">
        <f t="shared" si="30"/>
        <v>0.15832000328124352</v>
      </c>
      <c r="AN54" s="14">
        <f>IF('Indicator Data'!AJ56="No data","x",IF(('Indicator Data'!AJ56)^2&gt;AN$135,10,IF(('Indicator Data'!AJ56)^2&lt;AN$136,0,10-(AN$135-('Indicator Data'!AJ56)^2)/(AN$135-AN$136)*10)))</f>
        <v>4.2105263157894735</v>
      </c>
      <c r="AO54" s="54">
        <f t="shared" si="17"/>
        <v>4.2105263157894735</v>
      </c>
      <c r="AP54" s="38">
        <f t="shared" si="25"/>
        <v>3.9835887972603956</v>
      </c>
      <c r="AQ54" s="57">
        <f t="shared" si="26"/>
        <v>2.2119711315333626</v>
      </c>
    </row>
    <row r="55" spans="1:43" s="11" customFormat="1" x14ac:dyDescent="0.25">
      <c r="A55" s="11" t="s">
        <v>399</v>
      </c>
      <c r="B55" s="32" t="s">
        <v>12</v>
      </c>
      <c r="C55" s="32" t="s">
        <v>528</v>
      </c>
      <c r="D55" s="14">
        <f>IF('Indicator Data'!M57="No data",IF((0.1284*LN('Indicator Data'!BD57)-0.4735)&gt;D$136,0,IF((0.1284*LN('Indicator Data'!BD57)-0.4735)&lt;D$135,10,(D$136-(0.1284*LN('Indicator Data'!BD57)-0.4735))/(D$136-D$135)*10)),IF('Indicator Data'!M57&gt;D$136,0,IF('Indicator Data'!M57&lt;D$135,10,(D$136-'Indicator Data'!M57)/(D$136-D$135)*10)))</f>
        <v>9.9692307692307693</v>
      </c>
      <c r="E55" s="14">
        <f>IF('Indicator Data'!N57="No data","x",IF('Indicator Data'!N57&gt;E$136,10,IF('Indicator Data'!N57&lt;E$135,0,10-(E$136-'Indicator Data'!N57)/(E$136-E$135)*10)))</f>
        <v>10</v>
      </c>
      <c r="F55" s="54">
        <f t="shared" si="31"/>
        <v>9.9847204437924404</v>
      </c>
      <c r="G55" s="14">
        <f>IF('Indicator Data'!AE57="No data","x",IF('Indicator Data'!AE57&gt;G$136,10,IF('Indicator Data'!AE57&lt;G$135,0,10-(G$136-'Indicator Data'!AE57)/(G$136-G$135)*10)))</f>
        <v>8.9834466839361617</v>
      </c>
      <c r="H55" s="14">
        <f>IF('Indicator Data'!AF57="No data","x",IF('Indicator Data'!AF57&gt;H$136,10,IF('Indicator Data'!AF57&lt;H$135,0,10-(H$136-'Indicator Data'!AF57)/(H$136-H$135)*10)))</f>
        <v>2.4224999999999994</v>
      </c>
      <c r="I55" s="54">
        <f t="shared" si="32"/>
        <v>5.7029733419680806</v>
      </c>
      <c r="J55" s="37">
        <f>SUM('Indicator Data'!P57,SUM('Indicator Data'!Q57:R57)*1000000)</f>
        <v>2712435567</v>
      </c>
      <c r="K55" s="37">
        <f>J55/'Indicator Data (national)'!$AY$11</f>
        <v>152.11679072774962</v>
      </c>
      <c r="L55" s="14">
        <f t="shared" si="10"/>
        <v>3.0423358145549928</v>
      </c>
      <c r="M55" s="14">
        <f>IF('Indicator Data'!S57="No data","x",IF('Indicator Data'!S57&gt;M$136,10,IF('Indicator Data'!S57&lt;M$135,0,10-(M$136-'Indicator Data'!S57)/(M$136-M$135)*10)))</f>
        <v>9.0327095173406011</v>
      </c>
      <c r="N55" s="134">
        <f>VLOOKUP(C55,'Indicator Data'!$C$5:$O$136,12,FALSE)/VLOOKUP(B55,'Indicator Data (national)'!$B$5:$AY$13,50,FALSE)*1000000</f>
        <v>3.116014731424066E-2</v>
      </c>
      <c r="O55" s="14">
        <f t="shared" si="11"/>
        <v>3.1160147314235331E-3</v>
      </c>
      <c r="P55" s="54">
        <f t="shared" si="12"/>
        <v>4.0260537822090061</v>
      </c>
      <c r="Q55" s="47">
        <f t="shared" si="27"/>
        <v>7.4246170029404919</v>
      </c>
      <c r="R55" s="37">
        <f>IF(AND('Indicator Data'!AK57="No data",'Indicator Data'!AL57="No data"),0,SUM('Indicator Data'!AK57:AM57))</f>
        <v>130343</v>
      </c>
      <c r="S55" s="14">
        <f t="shared" si="28"/>
        <v>7.0502923752713835</v>
      </c>
      <c r="T55" s="43">
        <f>R55/'Indicator Data'!$BE57</f>
        <v>0.21949880519550505</v>
      </c>
      <c r="U55" s="14">
        <f t="shared" si="29"/>
        <v>10</v>
      </c>
      <c r="V55" s="15">
        <f t="shared" si="33"/>
        <v>8.5251461876356913</v>
      </c>
      <c r="W55" s="14">
        <f>IF('Indicator Data'!Z57="No data","x",IF('Indicator Data'!Z57&gt;W$136,10,IF('Indicator Data'!Z57&lt;W$135,0,10-(W$136-'Indicator Data'!Z57)/(W$136-W$135)*10)))</f>
        <v>1.4000000000000004</v>
      </c>
      <c r="X55" s="14">
        <f>IF('Indicator Data'!Y57="No data","x",IF('Indicator Data'!Y57&gt;X$136,10,IF('Indicator Data'!Y57&lt;X$135,0,10-(X$136-'Indicator Data'!Y57)/(X$136-X$135)*10)))</f>
        <v>1.8545454545454536</v>
      </c>
      <c r="Y55" s="14">
        <f>IF('Indicator Data'!AD57="No data","x",IF('Indicator Data'!AD57&gt;Y$136,10,IF('Indicator Data'!AD57&lt;Y$135,0,10-(Y$136-'Indicator Data'!AD57)/(Y$136-Y$135)*10)))</f>
        <v>10</v>
      </c>
      <c r="Z55" s="139">
        <f>IF('Indicator Data'!AA57="No data","x",'Indicator Data'!AA57/'Indicator Data'!$BE57*100000)</f>
        <v>0</v>
      </c>
      <c r="AA55" s="137">
        <f t="shared" si="13"/>
        <v>0</v>
      </c>
      <c r="AB55" s="139">
        <f>IF('Indicator Data'!AB57="No data","x",'Indicator Data'!AB57/'Indicator Data'!$BE57*100000)</f>
        <v>5.7256311245307927</v>
      </c>
      <c r="AC55" s="137">
        <f t="shared" si="14"/>
        <v>9.1927445501236864</v>
      </c>
      <c r="AD55" s="54">
        <f t="shared" si="15"/>
        <v>4.4894580009338281</v>
      </c>
      <c r="AE55" s="14">
        <f>IF('Indicator Data'!T57="No data","x",IF('Indicator Data'!T57&gt;AE$136,10,IF('Indicator Data'!T57&lt;AE$135,0,10-(AE$136-'Indicator Data'!T57)/(AE$136-AE$135)*10)))</f>
        <v>3.1538461538461533</v>
      </c>
      <c r="AF55" s="14">
        <f>IF('Indicator Data'!U57="No data","x",IF('Indicator Data'!U57&gt;AF$136,10,IF('Indicator Data'!U57&lt;AF$135,0,10-(AF$136-'Indicator Data'!U57)/(AF$136-AF$135)*10)))</f>
        <v>8.688859899180235</v>
      </c>
      <c r="AG55" s="54">
        <f t="shared" si="34"/>
        <v>5.9213530265131942</v>
      </c>
      <c r="AH55" s="14">
        <f>IF('Indicator Data'!AN57="No data","x",IF('Indicator Data'!AN57&gt;AH$136,10,IF('Indicator Data'!AN57&lt;AH$135,0,10-(AH$136-'Indicator Data'!AN57)/(AH$136-AH$135)*10)))</f>
        <v>7.3694057354529701</v>
      </c>
      <c r="AI55" s="14">
        <f>IF('Indicator Data'!AS57="No data","x",IF('Indicator Data'!AS57&gt;AI$136,10,IF('Indicator Data'!AS57&lt;AI$135,0,10-(AI$136-'Indicator Data'!AS57)/(AI$136-AI$135)*10)))</f>
        <v>3.5667666444196069</v>
      </c>
      <c r="AJ55" s="54">
        <f t="shared" si="16"/>
        <v>5.4680861899362885</v>
      </c>
      <c r="AK55" s="37">
        <f>'Indicator Data'!AI57+'Indicator Data'!AH57*0.5+'Indicator Data'!AG57*0.25</f>
        <v>7615</v>
      </c>
      <c r="AL55" s="44">
        <f>AK55/'Indicator Data'!BE57</f>
        <v>1.2823729709794703E-2</v>
      </c>
      <c r="AM55" s="54">
        <f t="shared" si="30"/>
        <v>1.2823729709794698</v>
      </c>
      <c r="AN55" s="14">
        <f>IF('Indicator Data'!AJ57="No data","x",IF(('Indicator Data'!AJ57)^2&gt;AN$135,10,IF(('Indicator Data'!AJ57)^2&lt;AN$136,0,10-(AN$135-('Indicator Data'!AJ57)^2)/(AN$135-AN$136)*10)))</f>
        <v>7.8947368421052637</v>
      </c>
      <c r="AO55" s="54">
        <f t="shared" si="17"/>
        <v>7.8947368421052637</v>
      </c>
      <c r="AP55" s="38">
        <f t="shared" si="25"/>
        <v>5.3897683033213104</v>
      </c>
      <c r="AQ55" s="57">
        <f t="shared" si="26"/>
        <v>7.2646592634828577</v>
      </c>
    </row>
    <row r="56" spans="1:43" s="11" customFormat="1" x14ac:dyDescent="0.25">
      <c r="A56" s="11" t="s">
        <v>400</v>
      </c>
      <c r="B56" s="32" t="s">
        <v>12</v>
      </c>
      <c r="C56" s="32" t="s">
        <v>529</v>
      </c>
      <c r="D56" s="14">
        <f>IF('Indicator Data'!M58="No data",IF((0.1284*LN('Indicator Data'!BD58)-0.4735)&gt;D$136,0,IF((0.1284*LN('Indicator Data'!BD58)-0.4735)&lt;D$135,10,(D$136-(0.1284*LN('Indicator Data'!BD58)-0.4735))/(D$136-D$135)*10)),IF('Indicator Data'!M58&gt;D$136,0,IF('Indicator Data'!M58&lt;D$135,10,(D$136-'Indicator Data'!M58)/(D$136-D$135)*10)))</f>
        <v>9.8000000000000025</v>
      </c>
      <c r="E56" s="14">
        <f>IF('Indicator Data'!N58="No data","x",IF('Indicator Data'!N58&gt;E$136,10,IF('Indicator Data'!N58&lt;E$135,0,10-(E$136-'Indicator Data'!N58)/(E$136-E$135)*10)))</f>
        <v>10</v>
      </c>
      <c r="F56" s="54">
        <f t="shared" si="31"/>
        <v>9.9041355009777554</v>
      </c>
      <c r="G56" s="14">
        <f>IF('Indicator Data'!AE58="No data","x",IF('Indicator Data'!AE58&gt;G$136,10,IF('Indicator Data'!AE58&lt;G$135,0,10-(G$136-'Indicator Data'!AE58)/(G$136-G$135)*10)))</f>
        <v>8.9834466839361617</v>
      </c>
      <c r="H56" s="14">
        <f>IF('Indicator Data'!AF58="No data","x",IF('Indicator Data'!AF58&gt;H$136,10,IF('Indicator Data'!AF58&lt;H$135,0,10-(H$136-'Indicator Data'!AF58)/(H$136-H$135)*10)))</f>
        <v>4.9424999999999999</v>
      </c>
      <c r="I56" s="54">
        <f t="shared" si="32"/>
        <v>6.9629733419680804</v>
      </c>
      <c r="J56" s="37">
        <f>SUM('Indicator Data'!P58,SUM('Indicator Data'!Q58:R58)*1000000)</f>
        <v>2712435567</v>
      </c>
      <c r="K56" s="37">
        <f>J56/'Indicator Data (national)'!$AY$11</f>
        <v>152.11679072774962</v>
      </c>
      <c r="L56" s="14">
        <f t="shared" si="10"/>
        <v>3.0423358145549928</v>
      </c>
      <c r="M56" s="14">
        <f>IF('Indicator Data'!S58="No data","x",IF('Indicator Data'!S58&gt;M$136,10,IF('Indicator Data'!S58&lt;M$135,0,10-(M$136-'Indicator Data'!S58)/(M$136-M$135)*10)))</f>
        <v>9.0327095173406011</v>
      </c>
      <c r="N56" s="134">
        <f>VLOOKUP(C56,'Indicator Data'!$C$5:$O$136,12,FALSE)/VLOOKUP(B56,'Indicator Data (national)'!$B$5:$AY$13,50,FALSE)*1000000</f>
        <v>3.4774472037045034E-2</v>
      </c>
      <c r="O56" s="14">
        <f t="shared" si="11"/>
        <v>3.4774472037053528E-3</v>
      </c>
      <c r="P56" s="54">
        <f t="shared" si="12"/>
        <v>4.0261742596997667</v>
      </c>
      <c r="Q56" s="47">
        <f t="shared" si="27"/>
        <v>7.699354650905839</v>
      </c>
      <c r="R56" s="37">
        <f>IF(AND('Indicator Data'!AK58="No data",'Indicator Data'!AL58="No data"),0,SUM('Indicator Data'!AK58:AM58))</f>
        <v>0</v>
      </c>
      <c r="S56" s="14">
        <f t="shared" si="28"/>
        <v>0</v>
      </c>
      <c r="T56" s="43">
        <f>R56/'Indicator Data'!$BE58</f>
        <v>0</v>
      </c>
      <c r="U56" s="14">
        <f t="shared" si="29"/>
        <v>0</v>
      </c>
      <c r="V56" s="15">
        <f t="shared" si="33"/>
        <v>0</v>
      </c>
      <c r="W56" s="14">
        <f>IF('Indicator Data'!Z58="No data","x",IF('Indicator Data'!Z58&gt;W$136,10,IF('Indicator Data'!Z58&lt;W$135,0,10-(W$136-'Indicator Data'!Z58)/(W$136-W$135)*10)))</f>
        <v>1</v>
      </c>
      <c r="X56" s="14">
        <f>IF('Indicator Data'!Y58="No data","x",IF('Indicator Data'!Y58&gt;X$136,10,IF('Indicator Data'!Y58&lt;X$135,0,10-(X$136-'Indicator Data'!Y58)/(X$136-X$135)*10)))</f>
        <v>1.8545454545454536</v>
      </c>
      <c r="Y56" s="14">
        <f>IF('Indicator Data'!AD58="No data","x",IF('Indicator Data'!AD58&gt;Y$136,10,IF('Indicator Data'!AD58&lt;Y$135,0,10-(Y$136-'Indicator Data'!AD58)/(Y$136-Y$135)*10)))</f>
        <v>10</v>
      </c>
      <c r="Z56" s="139">
        <f>IF('Indicator Data'!AA58="No data","x",'Indicator Data'!AA58/'Indicator Data'!$BE58*100000)</f>
        <v>0.14722387303805787</v>
      </c>
      <c r="AA56" s="137">
        <f t="shared" si="13"/>
        <v>3.1575769395794326</v>
      </c>
      <c r="AB56" s="139">
        <f>IF('Indicator Data'!AB58="No data","x",'Indicator Data'!AB58/'Indicator Data'!$BE58*100000)</f>
        <v>1.2268656086504821</v>
      </c>
      <c r="AC56" s="137">
        <f t="shared" si="14"/>
        <v>6.9626566418037328</v>
      </c>
      <c r="AD56" s="54">
        <f t="shared" si="15"/>
        <v>4.5949558071857242</v>
      </c>
      <c r="AE56" s="14">
        <f>IF('Indicator Data'!T58="No data","x",IF('Indicator Data'!T58&gt;AE$136,10,IF('Indicator Data'!T58&lt;AE$135,0,10-(AE$136-'Indicator Data'!T58)/(AE$136-AE$135)*10)))</f>
        <v>10</v>
      </c>
      <c r="AF56" s="14">
        <f>IF('Indicator Data'!U58="No data","x",IF('Indicator Data'!U58&gt;AF$136,10,IF('Indicator Data'!U58&lt;AF$135,0,10-(AF$136-'Indicator Data'!U58)/(AF$136-AF$135)*10)))</f>
        <v>6.6222120221426017</v>
      </c>
      <c r="AG56" s="54">
        <f t="shared" si="34"/>
        <v>8.3111060110713009</v>
      </c>
      <c r="AH56" s="14">
        <f>IF('Indicator Data'!AN58="No data","x",IF('Indicator Data'!AN58&gt;AH$136,10,IF('Indicator Data'!AN58&lt;AH$135,0,10-(AH$136-'Indicator Data'!AN58)/(AH$136-AH$135)*10)))</f>
        <v>7.0698442581190148</v>
      </c>
      <c r="AI56" s="14">
        <f>IF('Indicator Data'!AS58="No data","x",IF('Indicator Data'!AS58&gt;AI$136,10,IF('Indicator Data'!AS58&lt;AI$135,0,10-(AI$136-'Indicator Data'!AS58)/(AI$136-AI$135)*10)))</f>
        <v>4.233358396986806</v>
      </c>
      <c r="AJ56" s="54">
        <f t="shared" si="16"/>
        <v>5.6516013275529104</v>
      </c>
      <c r="AK56" s="37">
        <f>'Indicator Data'!AI58+'Indicator Data'!AH58*0.5+'Indicator Data'!AG58*0.25</f>
        <v>75517.931676208565</v>
      </c>
      <c r="AL56" s="44">
        <f>AK56/'Indicator Data'!BE58</f>
        <v>3.7060141283982863E-2</v>
      </c>
      <c r="AM56" s="54">
        <f t="shared" si="30"/>
        <v>3.7060141283982855</v>
      </c>
      <c r="AN56" s="14">
        <f>IF('Indicator Data'!AJ58="No data","x",IF(('Indicator Data'!AJ58)^2&gt;AN$135,10,IF(('Indicator Data'!AJ58)^2&lt;AN$136,0,10-(AN$135-('Indicator Data'!AJ58)^2)/(AN$135-AN$136)*10)))</f>
        <v>4.2105263157894735</v>
      </c>
      <c r="AO56" s="54">
        <f t="shared" si="17"/>
        <v>4.2105263157894735</v>
      </c>
      <c r="AP56" s="38">
        <f t="shared" si="25"/>
        <v>5.5986681459362595</v>
      </c>
      <c r="AQ56" s="57">
        <f t="shared" si="26"/>
        <v>3.2849136768701004</v>
      </c>
    </row>
    <row r="57" spans="1:43" s="11" customFormat="1" x14ac:dyDescent="0.25">
      <c r="A57" s="11" t="s">
        <v>401</v>
      </c>
      <c r="B57" s="32" t="s">
        <v>12</v>
      </c>
      <c r="C57" s="32" t="s">
        <v>530</v>
      </c>
      <c r="D57" s="14">
        <f>IF('Indicator Data'!M59="No data",IF((0.1284*LN('Indicator Data'!BD59)-0.4735)&gt;D$136,0,IF((0.1284*LN('Indicator Data'!BD59)-0.4735)&lt;D$135,10,(D$136-(0.1284*LN('Indicator Data'!BD59)-0.4735))/(D$136-D$135)*10)),IF('Indicator Data'!M59&gt;D$136,0,IF('Indicator Data'!M59&lt;D$135,10,(D$136-'Indicator Data'!M59)/(D$136-D$135)*10)))</f>
        <v>9.9846153846153864</v>
      </c>
      <c r="E57" s="14">
        <f>IF('Indicator Data'!N59="No data","x",IF('Indicator Data'!N59&gt;E$136,10,IF('Indicator Data'!N59&lt;E$135,0,10-(E$136-'Indicator Data'!N59)/(E$136-E$135)*10)))</f>
        <v>10</v>
      </c>
      <c r="F57" s="54">
        <f t="shared" si="31"/>
        <v>9.9923341367643097</v>
      </c>
      <c r="G57" s="14">
        <f>IF('Indicator Data'!AE59="No data","x",IF('Indicator Data'!AE59&gt;G$136,10,IF('Indicator Data'!AE59&lt;G$135,0,10-(G$136-'Indicator Data'!AE59)/(G$136-G$135)*10)))</f>
        <v>8.9834466839361617</v>
      </c>
      <c r="H57" s="14">
        <f>IF('Indicator Data'!AF59="No data","x",IF('Indicator Data'!AF59&gt;H$136,10,IF('Indicator Data'!AF59&lt;H$135,0,10-(H$136-'Indicator Data'!AF59)/(H$136-H$135)*10)))</f>
        <v>2.5650000000000004</v>
      </c>
      <c r="I57" s="54">
        <f t="shared" si="32"/>
        <v>5.7742233419680815</v>
      </c>
      <c r="J57" s="37">
        <f>SUM('Indicator Data'!P59,SUM('Indicator Data'!Q59:R59)*1000000)</f>
        <v>2712435567</v>
      </c>
      <c r="K57" s="37">
        <f>J57/'Indicator Data (national)'!$AY$11</f>
        <v>152.11679072774962</v>
      </c>
      <c r="L57" s="14">
        <f t="shared" si="10"/>
        <v>3.0423358145549928</v>
      </c>
      <c r="M57" s="14">
        <f>IF('Indicator Data'!S59="No data","x",IF('Indicator Data'!S59&gt;M$136,10,IF('Indicator Data'!S59&lt;M$135,0,10-(M$136-'Indicator Data'!S59)/(M$136-M$135)*10)))</f>
        <v>9.0327095173406011</v>
      </c>
      <c r="N57" s="134">
        <f>VLOOKUP(C57,'Indicator Data'!$C$5:$O$136,12,FALSE)/VLOOKUP(B57,'Indicator Data (national)'!$B$5:$AY$13,50,FALSE)*1000000</f>
        <v>3.7242153811814858E-2</v>
      </c>
      <c r="O57" s="14">
        <f t="shared" si="11"/>
        <v>3.7242153811831713E-3</v>
      </c>
      <c r="P57" s="54">
        <f t="shared" si="12"/>
        <v>4.0262565157589263</v>
      </c>
      <c r="Q57" s="47">
        <f t="shared" si="27"/>
        <v>7.446287032813907</v>
      </c>
      <c r="R57" s="37">
        <f>IF(AND('Indicator Data'!AK59="No data",'Indicator Data'!AL59="No data"),0,SUM('Indicator Data'!AK59:AM59))</f>
        <v>0</v>
      </c>
      <c r="S57" s="14">
        <f t="shared" si="28"/>
        <v>0</v>
      </c>
      <c r="T57" s="43">
        <f>R57/'Indicator Data'!$BE59</f>
        <v>0</v>
      </c>
      <c r="U57" s="14">
        <f t="shared" si="29"/>
        <v>0</v>
      </c>
      <c r="V57" s="15">
        <f t="shared" si="33"/>
        <v>0</v>
      </c>
      <c r="W57" s="14">
        <f>IF('Indicator Data'!Z59="No data","x",IF('Indicator Data'!Z59&gt;W$136,10,IF('Indicator Data'!Z59&lt;W$135,0,10-(W$136-'Indicator Data'!Z59)/(W$136-W$135)*10)))</f>
        <v>0.40000000000000036</v>
      </c>
      <c r="X57" s="14">
        <f>IF('Indicator Data'!Y59="No data","x",IF('Indicator Data'!Y59&gt;X$136,10,IF('Indicator Data'!Y59&lt;X$135,0,10-(X$136-'Indicator Data'!Y59)/(X$136-X$135)*10)))</f>
        <v>1.8545454545454536</v>
      </c>
      <c r="Y57" s="14">
        <f>IF('Indicator Data'!AD59="No data","x",IF('Indicator Data'!AD59&gt;Y$136,10,IF('Indicator Data'!AD59&lt;Y$135,0,10-(Y$136-'Indicator Data'!AD59)/(Y$136-Y$135)*10)))</f>
        <v>10</v>
      </c>
      <c r="Z57" s="139">
        <f>IF('Indicator Data'!AA59="No data","x",'Indicator Data'!AA59/'Indicator Data'!$BE59*100000)</f>
        <v>5.5847957169907705</v>
      </c>
      <c r="AA57" s="137">
        <f t="shared" si="13"/>
        <v>7.4264113759117638</v>
      </c>
      <c r="AB57" s="139">
        <f>IF('Indicator Data'!AB59="No data","x",'Indicator Data'!AB59/'Indicator Data'!$BE59*100000)</f>
        <v>0.8818098500511744</v>
      </c>
      <c r="AC57" s="137">
        <f t="shared" si="14"/>
        <v>6.4845831523419113</v>
      </c>
      <c r="AD57" s="54">
        <f t="shared" si="15"/>
        <v>5.2331079965598262</v>
      </c>
      <c r="AE57" s="14">
        <f>IF('Indicator Data'!T59="No data","x",IF('Indicator Data'!T59&gt;AE$136,10,IF('Indicator Data'!T59&lt;AE$135,0,10-(AE$136-'Indicator Data'!T59)/(AE$136-AE$135)*10)))</f>
        <v>10</v>
      </c>
      <c r="AF57" s="14">
        <f>IF('Indicator Data'!U59="No data","x",IF('Indicator Data'!U59&gt;AF$136,10,IF('Indicator Data'!U59&lt;AF$135,0,10-(AF$136-'Indicator Data'!U59)/(AF$136-AF$135)*10)))</f>
        <v>9.2222326179656982</v>
      </c>
      <c r="AG57" s="54">
        <f t="shared" si="34"/>
        <v>9.6111163089828491</v>
      </c>
      <c r="AH57" s="14">
        <f>IF('Indicator Data'!AN59="No data","x",IF('Indicator Data'!AN59&gt;AH$136,10,IF('Indicator Data'!AN59&lt;AH$135,0,10-(AH$136-'Indicator Data'!AN59)/(AH$136-AH$135)*10)))</f>
        <v>9.7659021642245172</v>
      </c>
      <c r="AI57" s="14">
        <f>IF('Indicator Data'!AS59="No data","x",IF('Indicator Data'!AS59&gt;AI$136,10,IF('Indicator Data'!AS59&lt;AI$135,0,10-(AI$136-'Indicator Data'!AS59)/(AI$136-AI$135)*10)))</f>
        <v>5.9666625424104005</v>
      </c>
      <c r="AJ57" s="54">
        <f t="shared" si="16"/>
        <v>7.8662823533174588</v>
      </c>
      <c r="AK57" s="37">
        <f>'Indicator Data'!AI59+'Indicator Data'!AH59*0.5+'Indicator Data'!AG59*0.25</f>
        <v>29321.383832901567</v>
      </c>
      <c r="AL57" s="44">
        <f>AK57/'Indicator Data'!BE59</f>
        <v>8.6186283603279529E-3</v>
      </c>
      <c r="AM57" s="54">
        <f t="shared" si="30"/>
        <v>0.86186283603279534</v>
      </c>
      <c r="AN57" s="14">
        <f>IF('Indicator Data'!AJ59="No data","x",IF(('Indicator Data'!AJ59)^2&gt;AN$135,10,IF(('Indicator Data'!AJ59)^2&lt;AN$136,0,10-(AN$135-('Indicator Data'!AJ59)^2)/(AN$135-AN$136)*10)))</f>
        <v>4.2105263157894735</v>
      </c>
      <c r="AO57" s="54">
        <f t="shared" si="17"/>
        <v>4.2105263157894735</v>
      </c>
      <c r="AP57" s="38">
        <f t="shared" si="25"/>
        <v>6.5273935261739293</v>
      </c>
      <c r="AQ57" s="57">
        <f t="shared" si="26"/>
        <v>3.9745716564320501</v>
      </c>
    </row>
    <row r="58" spans="1:43" s="11" customFormat="1" x14ac:dyDescent="0.25">
      <c r="A58" s="11" t="s">
        <v>402</v>
      </c>
      <c r="B58" s="32" t="s">
        <v>12</v>
      </c>
      <c r="C58" s="32" t="s">
        <v>531</v>
      </c>
      <c r="D58" s="14">
        <f>IF('Indicator Data'!M60="No data",IF((0.1284*LN('Indicator Data'!BD60)-0.4735)&gt;D$136,0,IF((0.1284*LN('Indicator Data'!BD60)-0.4735)&lt;D$135,10,(D$136-(0.1284*LN('Indicator Data'!BD60)-0.4735))/(D$136-D$135)*10)),IF('Indicator Data'!M60&gt;D$136,0,IF('Indicator Data'!M60&lt;D$135,10,(D$136-'Indicator Data'!M60)/(D$136-D$135)*10)))</f>
        <v>10</v>
      </c>
      <c r="E58" s="14">
        <f>IF('Indicator Data'!N60="No data","x",IF('Indicator Data'!N60&gt;E$136,10,IF('Indicator Data'!N60&lt;E$135,0,10-(E$136-'Indicator Data'!N60)/(E$136-E$135)*10)))</f>
        <v>10</v>
      </c>
      <c r="F58" s="54">
        <f t="shared" si="31"/>
        <v>10</v>
      </c>
      <c r="G58" s="14">
        <f>IF('Indicator Data'!AE60="No data","x",IF('Indicator Data'!AE60&gt;G$136,10,IF('Indicator Data'!AE60&lt;G$135,0,10-(G$136-'Indicator Data'!AE60)/(G$136-G$135)*10)))</f>
        <v>8.9834466839361617</v>
      </c>
      <c r="H58" s="14">
        <f>IF('Indicator Data'!AF60="No data","x",IF('Indicator Data'!AF60&gt;H$136,10,IF('Indicator Data'!AF60&lt;H$135,0,10-(H$136-'Indicator Data'!AF60)/(H$136-H$135)*10)))</f>
        <v>3.7074999999999996</v>
      </c>
      <c r="I58" s="54">
        <f t="shared" si="32"/>
        <v>6.3454733419680807</v>
      </c>
      <c r="J58" s="37">
        <f>SUM('Indicator Data'!P60,SUM('Indicator Data'!Q60:R60)*1000000)</f>
        <v>2712435567</v>
      </c>
      <c r="K58" s="37">
        <f>J58/'Indicator Data (national)'!$AY$11</f>
        <v>152.11679072774962</v>
      </c>
      <c r="L58" s="14">
        <f t="shared" si="10"/>
        <v>3.0423358145549928</v>
      </c>
      <c r="M58" s="14">
        <f>IF('Indicator Data'!S60="No data","x",IF('Indicator Data'!S60&gt;M$136,10,IF('Indicator Data'!S60&lt;M$135,0,10-(M$136-'Indicator Data'!S60)/(M$136-M$135)*10)))</f>
        <v>9.0327095173406011</v>
      </c>
      <c r="N58" s="134">
        <f>VLOOKUP(C58,'Indicator Data'!$C$5:$O$136,12,FALSE)/VLOOKUP(B58,'Indicator Data (national)'!$B$5:$AY$13,50,FALSE)*1000000</f>
        <v>3.6234827917473067E-2</v>
      </c>
      <c r="O58" s="14">
        <f t="shared" si="11"/>
        <v>3.623482791747179E-3</v>
      </c>
      <c r="P58" s="54">
        <f t="shared" si="12"/>
        <v>4.0262229382291137</v>
      </c>
      <c r="Q58" s="47">
        <f t="shared" si="27"/>
        <v>7.5929240700492988</v>
      </c>
      <c r="R58" s="37">
        <f>IF(AND('Indicator Data'!AK60="No data",'Indicator Data'!AL60="No data"),0,SUM('Indicator Data'!AK60:AM60))</f>
        <v>17054</v>
      </c>
      <c r="S58" s="14">
        <f t="shared" si="28"/>
        <v>4.1060875288242702</v>
      </c>
      <c r="T58" s="43">
        <f>R58/'Indicator Data'!$BE60</f>
        <v>5.123837079166498E-3</v>
      </c>
      <c r="U58" s="14">
        <f t="shared" si="29"/>
        <v>4.7729319458566213</v>
      </c>
      <c r="V58" s="15">
        <f t="shared" si="33"/>
        <v>4.4395097373404457</v>
      </c>
      <c r="W58" s="14">
        <f>IF('Indicator Data'!Z60="No data","x",IF('Indicator Data'!Z60&gt;W$136,10,IF('Indicator Data'!Z60&lt;W$135,0,10-(W$136-'Indicator Data'!Z60)/(W$136-W$135)*10)))</f>
        <v>0.59999999999999964</v>
      </c>
      <c r="X58" s="14">
        <f>IF('Indicator Data'!Y60="No data","x",IF('Indicator Data'!Y60&gt;X$136,10,IF('Indicator Data'!Y60&lt;X$135,0,10-(X$136-'Indicator Data'!Y60)/(X$136-X$135)*10)))</f>
        <v>1.8545454545454536</v>
      </c>
      <c r="Y58" s="14">
        <f>IF('Indicator Data'!AD60="No data","x",IF('Indicator Data'!AD60&gt;Y$136,10,IF('Indicator Data'!AD60&lt;Y$135,0,10-(Y$136-'Indicator Data'!AD60)/(Y$136-Y$135)*10)))</f>
        <v>10</v>
      </c>
      <c r="Z58" s="139">
        <f>IF('Indicator Data'!AA60="No data","x",'Indicator Data'!AA60/'Indicator Data'!$BE60*100000)</f>
        <v>0.9013434524158257</v>
      </c>
      <c r="AA58" s="137">
        <f t="shared" si="13"/>
        <v>5.2849585316050698</v>
      </c>
      <c r="AB58" s="139">
        <f>IF('Indicator Data'!AB60="No data","x",'Indicator Data'!AB60/'Indicator Data'!$BE60*100000)</f>
        <v>0.33049259921913615</v>
      </c>
      <c r="AC58" s="137">
        <f t="shared" si="14"/>
        <v>5.0638724623175042</v>
      </c>
      <c r="AD58" s="54">
        <f t="shared" si="15"/>
        <v>4.5606752896936058</v>
      </c>
      <c r="AE58" s="14">
        <f>IF('Indicator Data'!T60="No data","x",IF('Indicator Data'!T60&gt;AE$136,10,IF('Indicator Data'!T60&lt;AE$135,0,10-(AE$136-'Indicator Data'!T60)/(AE$136-AE$135)*10)))</f>
        <v>10</v>
      </c>
      <c r="AF58" s="14">
        <f>IF('Indicator Data'!U60="No data","x",IF('Indicator Data'!U60&gt;AF$136,10,IF('Indicator Data'!U60&lt;AF$135,0,10-(AF$136-'Indicator Data'!U60)/(AF$136-AF$135)*10)))</f>
        <v>6.1111135072378193</v>
      </c>
      <c r="AG58" s="54">
        <f t="shared" si="34"/>
        <v>8.0555567536189088</v>
      </c>
      <c r="AH58" s="14">
        <f>IF('Indicator Data'!AN60="No data","x",IF('Indicator Data'!AN60&gt;AH$136,10,IF('Indicator Data'!AN60&lt;AH$135,0,10-(AH$136-'Indicator Data'!AN60)/(AH$136-AH$135)*10)))</f>
        <v>7.8486488555828329</v>
      </c>
      <c r="AI58" s="14">
        <f>IF('Indicator Data'!AS60="No data","x",IF('Indicator Data'!AS60&gt;AI$136,10,IF('Indicator Data'!AS60&lt;AI$135,0,10-(AI$136-'Indicator Data'!AS60)/(AI$136-AI$135)*10)))</f>
        <v>4.333328547980341</v>
      </c>
      <c r="AJ58" s="54">
        <f t="shared" si="16"/>
        <v>6.0909887017815869</v>
      </c>
      <c r="AK58" s="37">
        <f>'Indicator Data'!AI60+'Indicator Data'!AH60*0.5+'Indicator Data'!AG60*0.25</f>
        <v>29727.659529835277</v>
      </c>
      <c r="AL58" s="44">
        <f>AK58/'Indicator Data'!BE60</f>
        <v>8.9316104242879845E-3</v>
      </c>
      <c r="AM58" s="54">
        <f t="shared" si="30"/>
        <v>0.89316104242879746</v>
      </c>
      <c r="AN58" s="14">
        <f>IF('Indicator Data'!AJ60="No data","x",IF(('Indicator Data'!AJ60)^2&gt;AN$135,10,IF(('Indicator Data'!AJ60)^2&lt;AN$136,0,10-(AN$135-('Indicator Data'!AJ60)^2)/(AN$135-AN$136)*10)))</f>
        <v>7.8947368421052637</v>
      </c>
      <c r="AO58" s="54">
        <f t="shared" si="17"/>
        <v>7.8947368421052637</v>
      </c>
      <c r="AP58" s="38">
        <f t="shared" si="25"/>
        <v>6.0556476659825318</v>
      </c>
      <c r="AQ58" s="57">
        <f t="shared" si="26"/>
        <v>5.3035266850724163</v>
      </c>
    </row>
    <row r="59" spans="1:43" s="11" customFormat="1" x14ac:dyDescent="0.25">
      <c r="A59" s="11" t="s">
        <v>403</v>
      </c>
      <c r="B59" s="32" t="s">
        <v>12</v>
      </c>
      <c r="C59" s="32" t="s">
        <v>532</v>
      </c>
      <c r="D59" s="14">
        <f>IF('Indicator Data'!M61="No data",IF((0.1284*LN('Indicator Data'!BD61)-0.4735)&gt;D$136,0,IF((0.1284*LN('Indicator Data'!BD61)-0.4735)&lt;D$135,10,(D$136-(0.1284*LN('Indicator Data'!BD61)-0.4735))/(D$136-D$135)*10)),IF('Indicator Data'!M61&gt;D$136,0,IF('Indicator Data'!M61&lt;D$135,10,(D$136-'Indicator Data'!M61)/(D$136-D$135)*10)))</f>
        <v>10</v>
      </c>
      <c r="E59" s="14">
        <f>IF('Indicator Data'!N61="No data","x",IF('Indicator Data'!N61&gt;E$136,10,IF('Indicator Data'!N61&lt;E$135,0,10-(E$136-'Indicator Data'!N61)/(E$136-E$135)*10)))</f>
        <v>10</v>
      </c>
      <c r="F59" s="54">
        <f t="shared" si="31"/>
        <v>10</v>
      </c>
      <c r="G59" s="14">
        <f>IF('Indicator Data'!AE61="No data","x",IF('Indicator Data'!AE61&gt;G$136,10,IF('Indicator Data'!AE61&lt;G$135,0,10-(G$136-'Indicator Data'!AE61)/(G$136-G$135)*10)))</f>
        <v>8.9834466839361617</v>
      </c>
      <c r="H59" s="14">
        <f>IF('Indicator Data'!AF61="No data","x",IF('Indicator Data'!AF61&gt;H$136,10,IF('Indicator Data'!AF61&lt;H$135,0,10-(H$136-'Indicator Data'!AF61)/(H$136-H$135)*10)))</f>
        <v>3.0474999999999994</v>
      </c>
      <c r="I59" s="54">
        <f t="shared" si="32"/>
        <v>6.0154733419680806</v>
      </c>
      <c r="J59" s="37">
        <f>SUM('Indicator Data'!P61,SUM('Indicator Data'!Q61:R61)*1000000)</f>
        <v>2712435567</v>
      </c>
      <c r="K59" s="37">
        <f>J59/'Indicator Data (national)'!$AY$11</f>
        <v>152.11679072774962</v>
      </c>
      <c r="L59" s="14">
        <f t="shared" si="10"/>
        <v>3.0423358145549928</v>
      </c>
      <c r="M59" s="14">
        <f>IF('Indicator Data'!S61="No data","x",IF('Indicator Data'!S61&gt;M$136,10,IF('Indicator Data'!S61&lt;M$135,0,10-(M$136-'Indicator Data'!S61)/(M$136-M$135)*10)))</f>
        <v>9.0327095173406011</v>
      </c>
      <c r="N59" s="134">
        <f>VLOOKUP(C59,'Indicator Data'!$C$5:$O$136,12,FALSE)/VLOOKUP(B59,'Indicator Data (national)'!$B$5:$AY$13,50,FALSE)*1000000</f>
        <v>3.413466343115213E-2</v>
      </c>
      <c r="O59" s="14">
        <f t="shared" si="11"/>
        <v>3.4134663431153456E-3</v>
      </c>
      <c r="P59" s="54">
        <f t="shared" si="12"/>
        <v>4.0261529327462364</v>
      </c>
      <c r="Q59" s="47">
        <f t="shared" si="27"/>
        <v>7.5104065686785795</v>
      </c>
      <c r="R59" s="37">
        <f>IF(AND('Indicator Data'!AK61="No data",'Indicator Data'!AL61="No data"),0,SUM('Indicator Data'!AK61:AM61))</f>
        <v>30476</v>
      </c>
      <c r="S59" s="14">
        <f t="shared" si="28"/>
        <v>4.9465265496699118</v>
      </c>
      <c r="T59" s="43">
        <f>R59/'Indicator Data'!$BE61</f>
        <v>1.1194197059888734E-2</v>
      </c>
      <c r="U59" s="14">
        <f t="shared" si="29"/>
        <v>5.7875414919603516</v>
      </c>
      <c r="V59" s="15">
        <f t="shared" si="33"/>
        <v>5.3670340208151313</v>
      </c>
      <c r="W59" s="14">
        <f>IF('Indicator Data'!Z61="No data","x",IF('Indicator Data'!Z61&gt;W$136,10,IF('Indicator Data'!Z61&lt;W$135,0,10-(W$136-'Indicator Data'!Z61)/(W$136-W$135)*10)))</f>
        <v>0.40000000000000036</v>
      </c>
      <c r="X59" s="14">
        <f>IF('Indicator Data'!Y61="No data","x",IF('Indicator Data'!Y61&gt;X$136,10,IF('Indicator Data'!Y61&lt;X$135,0,10-(X$136-'Indicator Data'!Y61)/(X$136-X$135)*10)))</f>
        <v>1.8545454545454536</v>
      </c>
      <c r="Y59" s="14">
        <f>IF('Indicator Data'!AD61="No data","x",IF('Indicator Data'!AD61&gt;Y$136,10,IF('Indicator Data'!AD61&lt;Y$135,0,10-(Y$136-'Indicator Data'!AD61)/(Y$136-Y$135)*10)))</f>
        <v>10</v>
      </c>
      <c r="Z59" s="139">
        <f>IF('Indicator Data'!AA61="No data","x",'Indicator Data'!AA61/'Indicator Data'!$BE61*100000)</f>
        <v>3.0854198485058855</v>
      </c>
      <c r="AA59" s="137">
        <f t="shared" si="13"/>
        <v>6.7297498116881318</v>
      </c>
      <c r="AB59" s="139">
        <f>IF('Indicator Data'!AB61="No data","x",'Indicator Data'!AB61/'Indicator Data'!$BE61*100000)</f>
        <v>0.14692475469075644</v>
      </c>
      <c r="AC59" s="137">
        <f t="shared" si="14"/>
        <v>3.8903165809270579</v>
      </c>
      <c r="AD59" s="54">
        <f t="shared" si="15"/>
        <v>4.5749223694321284</v>
      </c>
      <c r="AE59" s="14">
        <f>IF('Indicator Data'!T61="No data","x",IF('Indicator Data'!T61&gt;AE$136,10,IF('Indicator Data'!T61&lt;AE$135,0,10-(AE$136-'Indicator Data'!T61)/(AE$136-AE$135)*10)))</f>
        <v>10</v>
      </c>
      <c r="AF59" s="14">
        <f>IF('Indicator Data'!U61="No data","x",IF('Indicator Data'!U61&gt;AF$136,10,IF('Indicator Data'!U61&lt;AF$135,0,10-(AF$136-'Indicator Data'!U61)/(AF$136-AF$135)*10)))</f>
        <v>7.1111192848897318</v>
      </c>
      <c r="AG59" s="54">
        <f t="shared" si="34"/>
        <v>8.5555596424448659</v>
      </c>
      <c r="AH59" s="14">
        <f>IF('Indicator Data'!AN61="No data","x",IF('Indicator Data'!AN61&gt;AH$136,10,IF('Indicator Data'!AN61&lt;AH$135,0,10-(AH$136-'Indicator Data'!AN61)/(AH$136-AH$135)*10)))</f>
        <v>7.9684660832871668</v>
      </c>
      <c r="AI59" s="14">
        <f>IF('Indicator Data'!AS61="No data","x",IF('Indicator Data'!AS61&gt;AI$136,10,IF('Indicator Data'!AS61&lt;AI$135,0,10-(AI$136-'Indicator Data'!AS61)/(AI$136-AI$135)*10)))</f>
        <v>4.4666587087091685</v>
      </c>
      <c r="AJ59" s="54">
        <f t="shared" si="16"/>
        <v>6.2175623959981676</v>
      </c>
      <c r="AK59" s="37">
        <f>'Indicator Data'!AI61+'Indicator Data'!AH61*0.5+'Indicator Data'!AG61*0.25</f>
        <v>113364.3150629935</v>
      </c>
      <c r="AL59" s="44">
        <f>AK59/'Indicator Data'!BE61</f>
        <v>4.1640060453289864E-2</v>
      </c>
      <c r="AM59" s="54">
        <f t="shared" si="30"/>
        <v>4.1640060453289864</v>
      </c>
      <c r="AN59" s="14">
        <f>IF('Indicator Data'!AJ61="No data","x",IF(('Indicator Data'!AJ61)^2&gt;AN$135,10,IF(('Indicator Data'!AJ61)^2&lt;AN$136,0,10-(AN$135-('Indicator Data'!AJ61)^2)/(AN$135-AN$136)*10)))</f>
        <v>7.8947368421052637</v>
      </c>
      <c r="AO59" s="54">
        <f t="shared" si="17"/>
        <v>7.8947368421052637</v>
      </c>
      <c r="AP59" s="38">
        <f t="shared" si="25"/>
        <v>6.6203421138030478</v>
      </c>
      <c r="AQ59" s="57">
        <f t="shared" si="26"/>
        <v>6.0322014530005541</v>
      </c>
    </row>
    <row r="60" spans="1:43" s="11" customFormat="1" x14ac:dyDescent="0.25">
      <c r="A60" s="11" t="s">
        <v>404</v>
      </c>
      <c r="B60" s="32" t="s">
        <v>12</v>
      </c>
      <c r="C60" s="32" t="s">
        <v>533</v>
      </c>
      <c r="D60" s="14">
        <f>IF('Indicator Data'!M62="No data",IF((0.1284*LN('Indicator Data'!BD62)-0.4735)&gt;D$136,0,IF((0.1284*LN('Indicator Data'!BD62)-0.4735)&lt;D$135,10,(D$136-(0.1284*LN('Indicator Data'!BD62)-0.4735))/(D$136-D$135)*10)),IF('Indicator Data'!M62&gt;D$136,0,IF('Indicator Data'!M62&lt;D$135,10,(D$136-'Indicator Data'!M62)/(D$136-D$135)*10)))</f>
        <v>9.9384615384615387</v>
      </c>
      <c r="E60" s="14">
        <f>IF('Indicator Data'!N62="No data","x",IF('Indicator Data'!N62&gt;E$136,10,IF('Indicator Data'!N62&lt;E$135,0,10-(E$136-'Indicator Data'!N62)/(E$136-E$135)*10)))</f>
        <v>10</v>
      </c>
      <c r="F60" s="54">
        <f t="shared" si="31"/>
        <v>9.9696454000139116</v>
      </c>
      <c r="G60" s="14">
        <f>IF('Indicator Data'!AE62="No data","x",IF('Indicator Data'!AE62&gt;G$136,10,IF('Indicator Data'!AE62&lt;G$135,0,10-(G$136-'Indicator Data'!AE62)/(G$136-G$135)*10)))</f>
        <v>8.9834466839361617</v>
      </c>
      <c r="H60" s="14">
        <f>IF('Indicator Data'!AF62="No data","x",IF('Indicator Data'!AF62&gt;H$136,10,IF('Indicator Data'!AF62&lt;H$135,0,10-(H$136-'Indicator Data'!AF62)/(H$136-H$135)*10)))</f>
        <v>3.3625000000000007</v>
      </c>
      <c r="I60" s="54">
        <f t="shared" si="32"/>
        <v>6.1729733419680812</v>
      </c>
      <c r="J60" s="37">
        <f>SUM('Indicator Data'!P62,SUM('Indicator Data'!Q62:R62)*1000000)</f>
        <v>2712435567</v>
      </c>
      <c r="K60" s="37">
        <f>J60/'Indicator Data (national)'!$AY$11</f>
        <v>152.11679072774962</v>
      </c>
      <c r="L60" s="14">
        <f t="shared" si="10"/>
        <v>3.0423358145549928</v>
      </c>
      <c r="M60" s="14">
        <f>IF('Indicator Data'!S62="No data","x",IF('Indicator Data'!S62&gt;M$136,10,IF('Indicator Data'!S62&lt;M$135,0,10-(M$136-'Indicator Data'!S62)/(M$136-M$135)*10)))</f>
        <v>9.0327095173406011</v>
      </c>
      <c r="N60" s="134">
        <f>VLOOKUP(C60,'Indicator Data'!$C$5:$O$136,12,FALSE)/VLOOKUP(B60,'Indicator Data (national)'!$B$5:$AY$13,50,FALSE)*1000000</f>
        <v>3.594829756938233E-2</v>
      </c>
      <c r="O60" s="14">
        <f t="shared" si="11"/>
        <v>3.5948297569383669E-3</v>
      </c>
      <c r="P60" s="54">
        <f t="shared" si="12"/>
        <v>4.0262133872175108</v>
      </c>
      <c r="Q60" s="47">
        <f t="shared" si="27"/>
        <v>7.5346193823033536</v>
      </c>
      <c r="R60" s="37">
        <f>IF(AND('Indicator Data'!AK62="No data",'Indicator Data'!AL62="No data"),0,SUM('Indicator Data'!AK62:AM62))</f>
        <v>0</v>
      </c>
      <c r="S60" s="14">
        <f t="shared" si="28"/>
        <v>0</v>
      </c>
      <c r="T60" s="43">
        <f>R60/'Indicator Data'!$BE62</f>
        <v>0</v>
      </c>
      <c r="U60" s="14">
        <f t="shared" si="29"/>
        <v>0</v>
      </c>
      <c r="V60" s="15">
        <f t="shared" si="33"/>
        <v>0</v>
      </c>
      <c r="W60" s="14">
        <f>IF('Indicator Data'!Z62="No data","x",IF('Indicator Data'!Z62&gt;W$136,10,IF('Indicator Data'!Z62&lt;W$135,0,10-(W$136-'Indicator Data'!Z62)/(W$136-W$135)*10)))</f>
        <v>0.40000000000000036</v>
      </c>
      <c r="X60" s="14">
        <f>IF('Indicator Data'!Y62="No data","x",IF('Indicator Data'!Y62&gt;X$136,10,IF('Indicator Data'!Y62&lt;X$135,0,10-(X$136-'Indicator Data'!Y62)/(X$136-X$135)*10)))</f>
        <v>1.8545454545454536</v>
      </c>
      <c r="Y60" s="14">
        <f>IF('Indicator Data'!AD62="No data","x",IF('Indicator Data'!AD62&gt;Y$136,10,IF('Indicator Data'!AD62&lt;Y$135,0,10-(Y$136-'Indicator Data'!AD62)/(Y$136-Y$135)*10)))</f>
        <v>10</v>
      </c>
      <c r="Z60" s="139">
        <f>IF('Indicator Data'!AA62="No data","x",'Indicator Data'!AA62/'Indicator Data'!$BE62*100000)</f>
        <v>1.3560226048968236</v>
      </c>
      <c r="AA60" s="137">
        <f t="shared" si="13"/>
        <v>5.7644882947980349</v>
      </c>
      <c r="AB60" s="139">
        <f>IF('Indicator Data'!AB62="No data","x",'Indicator Data'!AB62/'Indicator Data'!$BE62*100000)</f>
        <v>0.28250470935350491</v>
      </c>
      <c r="AC60" s="137">
        <f t="shared" si="14"/>
        <v>4.8367523063493802</v>
      </c>
      <c r="AD60" s="54">
        <f t="shared" si="15"/>
        <v>4.5711572111385737</v>
      </c>
      <c r="AE60" s="14">
        <f>IF('Indicator Data'!T62="No data","x",IF('Indicator Data'!T62&gt;AE$136,10,IF('Indicator Data'!T62&lt;AE$135,0,10-(AE$136-'Indicator Data'!T62)/(AE$136-AE$135)*10)))</f>
        <v>10</v>
      </c>
      <c r="AF60" s="14">
        <f>IF('Indicator Data'!U62="No data","x",IF('Indicator Data'!U62&gt;AF$136,10,IF('Indicator Data'!U62&lt;AF$135,0,10-(AF$136-'Indicator Data'!U62)/(AF$136-AF$135)*10)))</f>
        <v>8.3555642046483474</v>
      </c>
      <c r="AG60" s="54">
        <f t="shared" si="34"/>
        <v>9.1777821023241728</v>
      </c>
      <c r="AH60" s="14">
        <f>IF('Indicator Data'!AN62="No data","x",IF('Indicator Data'!AN62&gt;AH$136,10,IF('Indicator Data'!AN62&lt;AH$135,0,10-(AH$136-'Indicator Data'!AN62)/(AH$136-AH$135)*10)))</f>
        <v>7.0098921004890951</v>
      </c>
      <c r="AI60" s="14">
        <f>IF('Indicator Data'!AS62="No data","x",IF('Indicator Data'!AS62&gt;AI$136,10,IF('Indicator Data'!AS62&lt;AI$135,0,10-(AI$136-'Indicator Data'!AS62)/(AI$136-AI$135)*10)))</f>
        <v>7.8333416550949195</v>
      </c>
      <c r="AJ60" s="54">
        <f t="shared" si="16"/>
        <v>7.4216168777920073</v>
      </c>
      <c r="AK60" s="37">
        <f>'Indicator Data'!AI62+'Indicator Data'!AH62*0.5+'Indicator Data'!AG62*0.25</f>
        <v>25645.755644578596</v>
      </c>
      <c r="AL60" s="44">
        <f>AK60/'Indicator Data'!BE62</f>
        <v>7.2450467445226846E-3</v>
      </c>
      <c r="AM60" s="54">
        <f t="shared" si="30"/>
        <v>0.72450467445226963</v>
      </c>
      <c r="AN60" s="14">
        <f>IF('Indicator Data'!AJ62="No data","x",IF(('Indicator Data'!AJ62)^2&gt;AN$135,10,IF(('Indicator Data'!AJ62)^2&lt;AN$136,0,10-(AN$135-('Indicator Data'!AJ62)^2)/(AN$135-AN$136)*10)))</f>
        <v>7.8947368421052637</v>
      </c>
      <c r="AO60" s="54">
        <f t="shared" si="17"/>
        <v>7.8947368421052637</v>
      </c>
      <c r="AP60" s="38">
        <f t="shared" si="25"/>
        <v>6.7606277793973959</v>
      </c>
      <c r="AQ60" s="57">
        <f t="shared" si="26"/>
        <v>4.1585070172691534</v>
      </c>
    </row>
    <row r="61" spans="1:43" s="11" customFormat="1" x14ac:dyDescent="0.25">
      <c r="A61" s="11" t="s">
        <v>405</v>
      </c>
      <c r="B61" s="32" t="s">
        <v>12</v>
      </c>
      <c r="C61" s="32" t="s">
        <v>534</v>
      </c>
      <c r="D61" s="14">
        <f>IF('Indicator Data'!M63="No data",IF((0.1284*LN('Indicator Data'!BD63)-0.4735)&gt;D$136,0,IF((0.1284*LN('Indicator Data'!BD63)-0.4735)&lt;D$135,10,(D$136-(0.1284*LN('Indicator Data'!BD63)-0.4735))/(D$136-D$135)*10)),IF('Indicator Data'!M63&gt;D$136,0,IF('Indicator Data'!M63&lt;D$135,10,(D$136-'Indicator Data'!M63)/(D$136-D$135)*10)))</f>
        <v>6.7230769230769223</v>
      </c>
      <c r="E61" s="14">
        <f>IF('Indicator Data'!N63="No data","x",IF('Indicator Data'!N63&gt;E$136,10,IF('Indicator Data'!N63&lt;E$135,0,10-(E$136-'Indicator Data'!N63)/(E$136-E$135)*10)))</f>
        <v>3.469862222222222</v>
      </c>
      <c r="F61" s="54">
        <f t="shared" si="31"/>
        <v>5.3205963357459094</v>
      </c>
      <c r="G61" s="14">
        <f>IF('Indicator Data'!AE63="No data","x",IF('Indicator Data'!AE63&gt;G$136,10,IF('Indicator Data'!AE63&lt;G$135,0,10-(G$136-'Indicator Data'!AE63)/(G$136-G$135)*10)))</f>
        <v>8.9834466839361617</v>
      </c>
      <c r="H61" s="14">
        <f>IF('Indicator Data'!AF63="No data","x",IF('Indicator Data'!AF63&gt;H$136,10,IF('Indicator Data'!AF63&lt;H$135,0,10-(H$136-'Indicator Data'!AF63)/(H$136-H$135)*10)))</f>
        <v>3.7924999999999995</v>
      </c>
      <c r="I61" s="54">
        <f t="shared" si="32"/>
        <v>6.3879733419680811</v>
      </c>
      <c r="J61" s="37">
        <f>SUM('Indicator Data'!P63,SUM('Indicator Data'!Q63:R63)*1000000)</f>
        <v>2712435567</v>
      </c>
      <c r="K61" s="37">
        <f>J61/'Indicator Data (national)'!$AY$11</f>
        <v>152.11679072774962</v>
      </c>
      <c r="L61" s="14">
        <f t="shared" si="10"/>
        <v>3.0423358145549928</v>
      </c>
      <c r="M61" s="14">
        <f>IF('Indicator Data'!S63="No data","x",IF('Indicator Data'!S63&gt;M$136,10,IF('Indicator Data'!S63&lt;M$135,0,10-(M$136-'Indicator Data'!S63)/(M$136-M$135)*10)))</f>
        <v>9.0327095173406011</v>
      </c>
      <c r="N61" s="134">
        <f>VLOOKUP(C61,'Indicator Data'!$C$5:$O$136,12,FALSE)/VLOOKUP(B61,'Indicator Data (national)'!$B$5:$AY$13,50,FALSE)*1000000</f>
        <v>1.156080301627422E-2</v>
      </c>
      <c r="O61" s="14">
        <f t="shared" si="11"/>
        <v>1.1560803016266163E-3</v>
      </c>
      <c r="P61" s="54">
        <f t="shared" si="12"/>
        <v>4.0254004707324071</v>
      </c>
      <c r="Q61" s="47">
        <f t="shared" si="27"/>
        <v>5.2636416210480768</v>
      </c>
      <c r="R61" s="37">
        <f>IF(AND('Indicator Data'!AK63="No data",'Indicator Data'!AL63="No data"),0,SUM('Indicator Data'!AK63:AM63))</f>
        <v>4915</v>
      </c>
      <c r="S61" s="14">
        <f t="shared" si="28"/>
        <v>2.3050784072271826</v>
      </c>
      <c r="T61" s="43">
        <f>R61/'Indicator Data'!$BE63</f>
        <v>4.7864922559132409E-3</v>
      </c>
      <c r="U61" s="14">
        <f t="shared" si="29"/>
        <v>4.6934278909393798</v>
      </c>
      <c r="V61" s="15">
        <f t="shared" si="33"/>
        <v>3.4992531490832812</v>
      </c>
      <c r="W61" s="14">
        <f>IF('Indicator Data'!Z63="No data","x",IF('Indicator Data'!Z63&gt;W$136,10,IF('Indicator Data'!Z63&lt;W$135,0,10-(W$136-'Indicator Data'!Z63)/(W$136-W$135)*10)))</f>
        <v>2.1999999999999993</v>
      </c>
      <c r="X61" s="14">
        <f>IF('Indicator Data'!Y63="No data","x",IF('Indicator Data'!Y63&gt;X$136,10,IF('Indicator Data'!Y63&lt;X$135,0,10-(X$136-'Indicator Data'!Y63)/(X$136-X$135)*10)))</f>
        <v>1.8545454545454536</v>
      </c>
      <c r="Y61" s="14">
        <f>IF('Indicator Data'!AD63="No data","x",IF('Indicator Data'!AD63&gt;Y$136,10,IF('Indicator Data'!AD63&lt;Y$135,0,10-(Y$136-'Indicator Data'!AD63)/(Y$136-Y$135)*10)))</f>
        <v>10</v>
      </c>
      <c r="Z61" s="139">
        <f>IF('Indicator Data'!AA63="No data","x",'Indicator Data'!AA63/'Indicator Data'!$BE63*100000)</f>
        <v>0</v>
      </c>
      <c r="AA61" s="137">
        <f t="shared" si="13"/>
        <v>0</v>
      </c>
      <c r="AB61" s="139">
        <f>IF('Indicator Data'!AB63="No data","x",'Indicator Data'!AB63/'Indicator Data'!$BE63*100000)</f>
        <v>0.68169777805478515</v>
      </c>
      <c r="AC61" s="137">
        <f t="shared" si="14"/>
        <v>6.1119729281630679</v>
      </c>
      <c r="AD61" s="54">
        <f t="shared" si="15"/>
        <v>4.0333036765417045</v>
      </c>
      <c r="AE61" s="14">
        <f>IF('Indicator Data'!T63="No data","x",IF('Indicator Data'!T63&gt;AE$136,10,IF('Indicator Data'!T63&lt;AE$135,0,10-(AE$136-'Indicator Data'!T63)/(AE$136-AE$135)*10)))</f>
        <v>6.1538461538461533</v>
      </c>
      <c r="AF61" s="14">
        <f>IF('Indicator Data'!U63="No data","x",IF('Indicator Data'!U63&gt;AF$136,10,IF('Indicator Data'!U63&lt;AF$135,0,10-(AF$136-'Indicator Data'!U63)/(AF$136-AF$135)*10)))</f>
        <v>3.5999985208985272</v>
      </c>
      <c r="AG61" s="54">
        <f t="shared" si="34"/>
        <v>4.8769223373723403</v>
      </c>
      <c r="AH61" s="14">
        <f>IF('Indicator Data'!AN63="No data","x",IF('Indicator Data'!AN63&gt;AH$136,10,IF('Indicator Data'!AN63&lt;AH$135,0,10-(AH$136-'Indicator Data'!AN63)/(AH$136-AH$135)*10)))</f>
        <v>6.5905957678639222</v>
      </c>
      <c r="AI61" s="14">
        <f>IF('Indicator Data'!AS63="No data","x",IF('Indicator Data'!AS63&gt;AI$136,10,IF('Indicator Data'!AS63&lt;AI$135,0,10-(AI$136-'Indicator Data'!AS63)/(AI$136-AI$135)*10)))</f>
        <v>3.2666982873473982</v>
      </c>
      <c r="AJ61" s="54">
        <f t="shared" si="16"/>
        <v>4.9286470276056598</v>
      </c>
      <c r="AK61" s="37">
        <f>'Indicator Data'!AI63+'Indicator Data'!AH63*0.5+'Indicator Data'!AG63*0.25</f>
        <v>6406.9542534825041</v>
      </c>
      <c r="AL61" s="44">
        <f>AK61/'Indicator Data'!BE63</f>
        <v>6.2394378267109684E-3</v>
      </c>
      <c r="AM61" s="54">
        <f t="shared" si="30"/>
        <v>0.62394378267109651</v>
      </c>
      <c r="AN61" s="14" t="str">
        <f>IF('Indicator Data'!AJ63="No data","x",IF(('Indicator Data'!AJ63)^2&gt;AN$135,10,IF(('Indicator Data'!AJ63)^2&lt;AN$136,0,10-(AN$135-('Indicator Data'!AJ63)^2)/(AN$135-AN$136)*10)))</f>
        <v>x</v>
      </c>
      <c r="AO61" s="54" t="str">
        <f t="shared" si="17"/>
        <v>x</v>
      </c>
      <c r="AP61" s="38">
        <f t="shared" si="25"/>
        <v>3.7976219392453969</v>
      </c>
      <c r="AQ61" s="57">
        <f t="shared" si="26"/>
        <v>3.6499288466793969</v>
      </c>
    </row>
    <row r="62" spans="1:43" s="11" customFormat="1" x14ac:dyDescent="0.25">
      <c r="A62" s="11" t="s">
        <v>406</v>
      </c>
      <c r="B62" s="32" t="s">
        <v>14</v>
      </c>
      <c r="C62" s="32" t="s">
        <v>535</v>
      </c>
      <c r="D62" s="14">
        <f>IF('Indicator Data'!M64="No data",IF((0.1284*LN('Indicator Data'!BD64)-0.4735)&gt;D$136,0,IF((0.1284*LN('Indicator Data'!BD64)-0.4735)&lt;D$135,10,(D$136-(0.1284*LN('Indicator Data'!BD64)-0.4735))/(D$136-D$135)*10)),IF('Indicator Data'!M64&gt;D$136,0,IF('Indicator Data'!M64&lt;D$135,10,(D$136-'Indicator Data'!M64)/(D$136-D$135)*10)))</f>
        <v>6.4615384615384608</v>
      </c>
      <c r="E62" s="14">
        <f>IF('Indicator Data'!N64="No data","x",IF('Indicator Data'!N64&gt;E$136,10,IF('Indicator Data'!N64&lt;E$135,0,10-(E$136-'Indicator Data'!N64)/(E$136-E$135)*10)))</f>
        <v>0.85246000000000066</v>
      </c>
      <c r="F62" s="54">
        <f t="shared" si="31"/>
        <v>4.2047123659089269</v>
      </c>
      <c r="G62" s="14" t="str">
        <f>IF('Indicator Data'!AE64="No data","x",IF('Indicator Data'!AE64&gt;G$136,10,IF('Indicator Data'!AE64&lt;G$135,0,10-(G$136-'Indicator Data'!AE64)/(G$136-G$135)*10)))</f>
        <v>x</v>
      </c>
      <c r="H62" s="14">
        <f>IF('Indicator Data'!AF64="No data","x",IF('Indicator Data'!AF64&gt;H$136,10,IF('Indicator Data'!AF64&lt;H$135,0,10-(H$136-'Indicator Data'!AF64)/(H$136-H$135)*10)))</f>
        <v>3.67</v>
      </c>
      <c r="I62" s="54">
        <f t="shared" si="32"/>
        <v>3.67</v>
      </c>
      <c r="J62" s="37">
        <f>SUM('Indicator Data'!P64,SUM('Indicator Data'!Q64:R64)*1000000)</f>
        <v>4533945941</v>
      </c>
      <c r="K62" s="37">
        <f>J62/'Indicator Data (national)'!$AY$12</f>
        <v>26.114891751071887</v>
      </c>
      <c r="L62" s="14">
        <f t="shared" si="10"/>
        <v>0.5222978350214369</v>
      </c>
      <c r="M62" s="14">
        <f>IF('Indicator Data'!S64="No data","x",IF('Indicator Data'!S64&gt;M$136,10,IF('Indicator Data'!S64&lt;M$135,0,10-(M$136-'Indicator Data'!S64)/(M$136-M$135)*10)))</f>
        <v>0.28983202086384097</v>
      </c>
      <c r="N62" s="134">
        <f>VLOOKUP(C62,'Indicator Data'!$C$5:$O$136,12,FALSE)/VLOOKUP(B62,'Indicator Data (national)'!$B$5:$AY$13,50,FALSE)*1000000</f>
        <v>5.0894522025112464E-4</v>
      </c>
      <c r="O62" s="14">
        <f t="shared" si="11"/>
        <v>5.0894522024336197E-5</v>
      </c>
      <c r="P62" s="54">
        <f t="shared" si="12"/>
        <v>0.27072691680243405</v>
      </c>
      <c r="Q62" s="47">
        <f t="shared" si="27"/>
        <v>3.0875379121550721</v>
      </c>
      <c r="R62" s="37">
        <f>IF(AND('Indicator Data'!AK64="No data",'Indicator Data'!AL64="No data"),0,SUM('Indicator Data'!AK64:AM64))</f>
        <v>0</v>
      </c>
      <c r="S62" s="14">
        <f t="shared" si="28"/>
        <v>0</v>
      </c>
      <c r="T62" s="43">
        <f>R62/'Indicator Data'!$BE64</f>
        <v>0</v>
      </c>
      <c r="U62" s="14">
        <f t="shared" si="29"/>
        <v>0</v>
      </c>
      <c r="V62" s="15">
        <f t="shared" si="33"/>
        <v>0</v>
      </c>
      <c r="W62" s="14">
        <f>IF('Indicator Data'!Z64="No data","x",IF('Indicator Data'!Z64&gt;W$136,10,IF('Indicator Data'!Z64&lt;W$135,0,10-(W$136-'Indicator Data'!Z64)/(W$136-W$135)*10)))</f>
        <v>7.4</v>
      </c>
      <c r="X62" s="14">
        <f>IF('Indicator Data'!Y64="No data","x",IF('Indicator Data'!Y64&gt;X$136,10,IF('Indicator Data'!Y64&lt;X$135,0,10-(X$136-'Indicator Data'!Y64)/(X$136-X$135)*10)))</f>
        <v>6.1454545454545455</v>
      </c>
      <c r="Y62" s="14">
        <f>IF('Indicator Data'!AD64="No data","x",IF('Indicator Data'!AD64&gt;Y$136,10,IF('Indicator Data'!AD64&lt;Y$135,0,10-(Y$136-'Indicator Data'!AD64)/(Y$136-Y$135)*10)))</f>
        <v>10</v>
      </c>
      <c r="Z62" s="139">
        <f>IF('Indicator Data'!AA64="No data","x",'Indicator Data'!AA64/'Indicator Data'!$BE64*100000)</f>
        <v>0</v>
      </c>
      <c r="AA62" s="137">
        <f t="shared" si="13"/>
        <v>0</v>
      </c>
      <c r="AB62" s="139">
        <f>IF('Indicator Data'!AB64="No data","x",'Indicator Data'!AB64/'Indicator Data'!$BE64*100000)</f>
        <v>5.7216403512225851</v>
      </c>
      <c r="AC62" s="137">
        <f t="shared" si="14"/>
        <v>9.1917351853446849</v>
      </c>
      <c r="AD62" s="54">
        <f t="shared" si="15"/>
        <v>6.547437946159846</v>
      </c>
      <c r="AE62" s="14">
        <f>IF('Indicator Data'!T64="No data","x",IF('Indicator Data'!T64&gt;AE$136,10,IF('Indicator Data'!T64&lt;AE$135,0,10-(AE$136-'Indicator Data'!T64)/(AE$136-AE$135)*10)))</f>
        <v>8.9230769230769234</v>
      </c>
      <c r="AF62" s="14">
        <f>IF('Indicator Data'!U64="No data","x",IF('Indicator Data'!U64&gt;AF$136,10,IF('Indicator Data'!U64&lt;AF$135,0,10-(AF$136-'Indicator Data'!U64)/(AF$136-AF$135)*10)))</f>
        <v>2.5515865336118626</v>
      </c>
      <c r="AG62" s="54">
        <f t="shared" si="34"/>
        <v>5.737331728344393</v>
      </c>
      <c r="AH62" s="14">
        <f>IF('Indicator Data'!AN64="No data","x",IF('Indicator Data'!AN64&gt;AH$136,10,IF('Indicator Data'!AN64&lt;AH$135,0,10-(AH$136-'Indicator Data'!AN64)/(AH$136-AH$135)*10)))</f>
        <v>1.7264369085076758</v>
      </c>
      <c r="AI62" s="14">
        <f>IF('Indicator Data'!AS64="No data","x",IF('Indicator Data'!AS64&gt;AI$136,10,IF('Indicator Data'!AS64&lt;AI$135,0,10-(AI$136-'Indicator Data'!AS64)/(AI$136-AI$135)*10)))</f>
        <v>2.3300478611719342</v>
      </c>
      <c r="AJ62" s="54">
        <f t="shared" si="16"/>
        <v>2.028242384839805</v>
      </c>
      <c r="AK62" s="37">
        <f>'Indicator Data'!AI64+'Indicator Data'!AH64*0.5+'Indicator Data'!AG64*0.25</f>
        <v>0</v>
      </c>
      <c r="AL62" s="44">
        <f>AK62/'Indicator Data'!BE64</f>
        <v>0</v>
      </c>
      <c r="AM62" s="54">
        <f t="shared" si="30"/>
        <v>0</v>
      </c>
      <c r="AN62" s="14" t="str">
        <f>IF('Indicator Data'!AJ64="No data","x",IF(('Indicator Data'!AJ64)^2&gt;AN$135,10,IF(('Indicator Data'!AJ64)^2&lt;AN$136,0,10-(AN$135-('Indicator Data'!AJ64)^2)/(AN$135-AN$136)*10)))</f>
        <v>x</v>
      </c>
      <c r="AO62" s="54" t="str">
        <f t="shared" si="17"/>
        <v>x</v>
      </c>
      <c r="AP62" s="38">
        <f t="shared" si="25"/>
        <v>4.0577889015073882</v>
      </c>
      <c r="AQ62" s="57">
        <f t="shared" si="26"/>
        <v>2.2584139642877381</v>
      </c>
    </row>
    <row r="63" spans="1:43" s="11" customFormat="1" x14ac:dyDescent="0.25">
      <c r="A63" s="11" t="s">
        <v>407</v>
      </c>
      <c r="B63" s="32" t="s">
        <v>14</v>
      </c>
      <c r="C63" s="32" t="s">
        <v>536</v>
      </c>
      <c r="D63" s="14">
        <f>IF('Indicator Data'!M65="No data",IF((0.1284*LN('Indicator Data'!BD65)-0.4735)&gt;D$136,0,IF((0.1284*LN('Indicator Data'!BD65)-0.4735)&lt;D$135,10,(D$136-(0.1284*LN('Indicator Data'!BD65)-0.4735))/(D$136-D$135)*10)),IF('Indicator Data'!M65&gt;D$136,0,IF('Indicator Data'!M65&lt;D$135,10,(D$136-'Indicator Data'!M65)/(D$136-D$135)*10)))</f>
        <v>8.7692307692307701</v>
      </c>
      <c r="E63" s="14">
        <f>IF('Indicator Data'!N65="No data","x",IF('Indicator Data'!N65&gt;E$136,10,IF('Indicator Data'!N65&lt;E$135,0,10-(E$136-'Indicator Data'!N65)/(E$136-E$135)*10)))</f>
        <v>5.4340200000000003</v>
      </c>
      <c r="F63" s="54">
        <f t="shared" si="31"/>
        <v>7.4648708458276047</v>
      </c>
      <c r="G63" s="14" t="str">
        <f>IF('Indicator Data'!AE65="No data","x",IF('Indicator Data'!AE65&gt;G$136,10,IF('Indicator Data'!AE65&lt;G$135,0,10-(G$136-'Indicator Data'!AE65)/(G$136-G$135)*10)))</f>
        <v>x</v>
      </c>
      <c r="H63" s="14">
        <f>IF('Indicator Data'!AF65="No data","x",IF('Indicator Data'!AF65&gt;H$136,10,IF('Indicator Data'!AF65&lt;H$135,0,10-(H$136-'Indicator Data'!AF65)/(H$136-H$135)*10)))</f>
        <v>4.5975000000000001</v>
      </c>
      <c r="I63" s="54">
        <f t="shared" si="32"/>
        <v>4.5975000000000001</v>
      </c>
      <c r="J63" s="37">
        <f>SUM('Indicator Data'!P65,SUM('Indicator Data'!Q65:R65)*1000000)</f>
        <v>4533945941</v>
      </c>
      <c r="K63" s="37">
        <f>J63/'Indicator Data (national)'!$AY$12</f>
        <v>26.114891751071887</v>
      </c>
      <c r="L63" s="14">
        <f t="shared" si="10"/>
        <v>0.5222978350214369</v>
      </c>
      <c r="M63" s="14">
        <f>IF('Indicator Data'!S65="No data","x",IF('Indicator Data'!S65&gt;M$136,10,IF('Indicator Data'!S65&lt;M$135,0,10-(M$136-'Indicator Data'!S65)/(M$136-M$135)*10)))</f>
        <v>0.28983202086384097</v>
      </c>
      <c r="N63" s="134">
        <f>VLOOKUP(C63,'Indicator Data'!$C$5:$O$136,12,FALSE)/VLOOKUP(B63,'Indicator Data (national)'!$B$5:$AY$13,50,FALSE)*1000000</f>
        <v>1.6964566121733075E-3</v>
      </c>
      <c r="O63" s="14">
        <f t="shared" si="11"/>
        <v>1.6964566121835389E-4</v>
      </c>
      <c r="P63" s="54">
        <f t="shared" si="12"/>
        <v>0.27076650051549872</v>
      </c>
      <c r="Q63" s="47">
        <f t="shared" si="27"/>
        <v>4.9495020480426772</v>
      </c>
      <c r="R63" s="37">
        <f>IF(AND('Indicator Data'!AK65="No data",'Indicator Data'!AL65="No data"),0,SUM('Indicator Data'!AK65:AM65))</f>
        <v>130362</v>
      </c>
      <c r="S63" s="14">
        <f t="shared" si="28"/>
        <v>7.0505033824805734</v>
      </c>
      <c r="T63" s="43">
        <f>R63/'Indicator Data'!$BE65</f>
        <v>3.5545979338602977E-2</v>
      </c>
      <c r="U63" s="14">
        <f t="shared" si="29"/>
        <v>7.6958612520137741</v>
      </c>
      <c r="V63" s="15">
        <f t="shared" si="33"/>
        <v>7.3731823172471742</v>
      </c>
      <c r="W63" s="14">
        <f>IF('Indicator Data'!Z65="No data","x",IF('Indicator Data'!Z65&gt;W$136,10,IF('Indicator Data'!Z65&lt;W$135,0,10-(W$136-'Indicator Data'!Z65)/(W$136-W$135)*10)))</f>
        <v>7.4</v>
      </c>
      <c r="X63" s="14">
        <f>IF('Indicator Data'!Y65="No data","x",IF('Indicator Data'!Y65&gt;X$136,10,IF('Indicator Data'!Y65&lt;X$135,0,10-(X$136-'Indicator Data'!Y65)/(X$136-X$135)*10)))</f>
        <v>6.1454545454545455</v>
      </c>
      <c r="Y63" s="14">
        <f>IF('Indicator Data'!AD65="No data","x",IF('Indicator Data'!AD65&gt;Y$136,10,IF('Indicator Data'!AD65&lt;Y$135,0,10-(Y$136-'Indicator Data'!AD65)/(Y$136-Y$135)*10)))</f>
        <v>10</v>
      </c>
      <c r="Z63" s="139">
        <f>IF('Indicator Data'!AA65="No data","x",'Indicator Data'!AA65/'Indicator Data'!$BE65*100000)</f>
        <v>6.8985845358820468</v>
      </c>
      <c r="AA63" s="137">
        <f t="shared" si="13"/>
        <v>7.674460693703189</v>
      </c>
      <c r="AB63" s="139">
        <f>IF('Indicator Data'!AB65="No data","x",'Indicator Data'!AB65/'Indicator Data'!$BE65*100000)</f>
        <v>9.5980306586184998</v>
      </c>
      <c r="AC63" s="137">
        <f t="shared" si="14"/>
        <v>9.9406071094956729</v>
      </c>
      <c r="AD63" s="54">
        <f t="shared" si="15"/>
        <v>8.2321044697306824</v>
      </c>
      <c r="AE63" s="14">
        <f>IF('Indicator Data'!T65="No data","x",IF('Indicator Data'!T65&gt;AE$136,10,IF('Indicator Data'!T65&lt;AE$135,0,10-(AE$136-'Indicator Data'!T65)/(AE$136-AE$135)*10)))</f>
        <v>9.9230769230769234</v>
      </c>
      <c r="AF63" s="14">
        <f>IF('Indicator Data'!U65="No data","x",IF('Indicator Data'!U65&gt;AF$136,10,IF('Indicator Data'!U65&lt;AF$135,0,10-(AF$136-'Indicator Data'!U65)/(AF$136-AF$135)*10)))</f>
        <v>3.8501335304164961</v>
      </c>
      <c r="AG63" s="54">
        <f t="shared" si="34"/>
        <v>6.8866052267467097</v>
      </c>
      <c r="AH63" s="14">
        <f>IF('Indicator Data'!AN65="No data","x",IF('Indicator Data'!AN65&gt;AH$136,10,IF('Indicator Data'!AN65&lt;AH$135,0,10-(AH$136-'Indicator Data'!AN65)/(AH$136-AH$135)*10)))</f>
        <v>2.2539069978742177</v>
      </c>
      <c r="AI63" s="14">
        <f>IF('Indicator Data'!AS65="No data","x",IF('Indicator Data'!AS65&gt;AI$136,10,IF('Indicator Data'!AS65&lt;AI$135,0,10-(AI$136-'Indicator Data'!AS65)/(AI$136-AI$135)*10)))</f>
        <v>7.0929797953729192</v>
      </c>
      <c r="AJ63" s="54">
        <f t="shared" si="16"/>
        <v>4.6734433966235684</v>
      </c>
      <c r="AK63" s="37">
        <f>'Indicator Data'!AI65+'Indicator Data'!AH65*0.5+'Indicator Data'!AG65*0.25</f>
        <v>0</v>
      </c>
      <c r="AL63" s="44">
        <f>AK63/'Indicator Data'!BE65</f>
        <v>0</v>
      </c>
      <c r="AM63" s="54">
        <f t="shared" si="30"/>
        <v>0</v>
      </c>
      <c r="AN63" s="14" t="str">
        <f>IF('Indicator Data'!AJ65="No data","x",IF(('Indicator Data'!AJ65)^2&gt;AN$135,10,IF(('Indicator Data'!AJ65)^2&lt;AN$136,0,10-(AN$135-('Indicator Data'!AJ65)^2)/(AN$135-AN$136)*10)))</f>
        <v>x</v>
      </c>
      <c r="AO63" s="54" t="str">
        <f t="shared" si="17"/>
        <v>x</v>
      </c>
      <c r="AP63" s="38">
        <f t="shared" si="25"/>
        <v>5.6801566867662725</v>
      </c>
      <c r="AQ63" s="57">
        <f t="shared" si="26"/>
        <v>6.6055011722769343</v>
      </c>
    </row>
    <row r="64" spans="1:43" s="11" customFormat="1" x14ac:dyDescent="0.25">
      <c r="A64" s="11" t="s">
        <v>408</v>
      </c>
      <c r="B64" s="32" t="s">
        <v>14</v>
      </c>
      <c r="C64" s="32" t="s">
        <v>537</v>
      </c>
      <c r="D64" s="14">
        <f>IF('Indicator Data'!M66="No data",IF((0.1284*LN('Indicator Data'!BD66)-0.4735)&gt;D$136,0,IF((0.1284*LN('Indicator Data'!BD66)-0.4735)&lt;D$135,10,(D$136-(0.1284*LN('Indicator Data'!BD66)-0.4735))/(D$136-D$135)*10)),IF('Indicator Data'!M66&gt;D$136,0,IF('Indicator Data'!M66&lt;D$135,10,(D$136-'Indicator Data'!M66)/(D$136-D$135)*10)))</f>
        <v>5.0153846153846153</v>
      </c>
      <c r="E64" s="14">
        <f>IF('Indicator Data'!N66="No data","x",IF('Indicator Data'!N66&gt;E$136,10,IF('Indicator Data'!N66&lt;E$135,0,10-(E$136-'Indicator Data'!N66)/(E$136-E$135)*10)))</f>
        <v>1.0906022222222234</v>
      </c>
      <c r="F64" s="54">
        <f t="shared" si="31"/>
        <v>3.2955956748354671</v>
      </c>
      <c r="G64" s="14" t="str">
        <f>IF('Indicator Data'!AE66="No data","x",IF('Indicator Data'!AE66&gt;G$136,10,IF('Indicator Data'!AE66&lt;G$135,0,10-(G$136-'Indicator Data'!AE66)/(G$136-G$135)*10)))</f>
        <v>x</v>
      </c>
      <c r="H64" s="14">
        <f>IF('Indicator Data'!AF66="No data","x",IF('Indicator Data'!AF66&gt;H$136,10,IF('Indicator Data'!AF66&lt;H$135,0,10-(H$136-'Indicator Data'!AF66)/(H$136-H$135)*10)))</f>
        <v>4.7024999999999997</v>
      </c>
      <c r="I64" s="54">
        <f t="shared" si="32"/>
        <v>4.7024999999999997</v>
      </c>
      <c r="J64" s="37">
        <f>SUM('Indicator Data'!P66,SUM('Indicator Data'!Q66:R66)*1000000)</f>
        <v>4533945941</v>
      </c>
      <c r="K64" s="37">
        <f>J64/'Indicator Data (national)'!$AY$12</f>
        <v>26.114891751071887</v>
      </c>
      <c r="L64" s="14">
        <f t="shared" si="10"/>
        <v>0.5222978350214369</v>
      </c>
      <c r="M64" s="14">
        <f>IF('Indicator Data'!S66="No data","x",IF('Indicator Data'!S66&gt;M$136,10,IF('Indicator Data'!S66&lt;M$135,0,10-(M$136-'Indicator Data'!S66)/(M$136-M$135)*10)))</f>
        <v>0.28983202086384097</v>
      </c>
      <c r="N64" s="134">
        <f>VLOOKUP(C64,'Indicator Data'!$C$5:$O$136,12,FALSE)/VLOOKUP(B64,'Indicator Data (national)'!$B$5:$AY$13,50,FALSE)*1000000</f>
        <v>5.7067017895221189E-4</v>
      </c>
      <c r="O64" s="14">
        <f t="shared" si="11"/>
        <v>5.7067017895207073E-5</v>
      </c>
      <c r="P64" s="54">
        <f t="shared" si="12"/>
        <v>0.27072897430105769</v>
      </c>
      <c r="Q64" s="47">
        <f t="shared" si="27"/>
        <v>2.8911050809929977</v>
      </c>
      <c r="R64" s="37">
        <f>IF(AND('Indicator Data'!AK66="No data",'Indicator Data'!AL66="No data"),0,SUM('Indicator Data'!AK66:AM66))</f>
        <v>0</v>
      </c>
      <c r="S64" s="14">
        <f t="shared" si="28"/>
        <v>0</v>
      </c>
      <c r="T64" s="43">
        <f>R64/'Indicator Data'!$BE66</f>
        <v>0</v>
      </c>
      <c r="U64" s="14">
        <f t="shared" si="29"/>
        <v>0</v>
      </c>
      <c r="V64" s="15">
        <f t="shared" si="33"/>
        <v>0</v>
      </c>
      <c r="W64" s="14">
        <f>IF('Indicator Data'!Z66="No data","x",IF('Indicator Data'!Z66&gt;W$136,10,IF('Indicator Data'!Z66&lt;W$135,0,10-(W$136-'Indicator Data'!Z66)/(W$136-W$135)*10)))</f>
        <v>7.4</v>
      </c>
      <c r="X64" s="14">
        <f>IF('Indicator Data'!Y66="No data","x",IF('Indicator Data'!Y66&gt;X$136,10,IF('Indicator Data'!Y66&lt;X$135,0,10-(X$136-'Indicator Data'!Y66)/(X$136-X$135)*10)))</f>
        <v>6.1454545454545455</v>
      </c>
      <c r="Y64" s="14">
        <f>IF('Indicator Data'!AD66="No data","x",IF('Indicator Data'!AD66&gt;Y$136,10,IF('Indicator Data'!AD66&lt;Y$135,0,10-(Y$136-'Indicator Data'!AD66)/(Y$136-Y$135)*10)))</f>
        <v>10</v>
      </c>
      <c r="Z64" s="139">
        <f>IF('Indicator Data'!AA66="No data","x",'Indicator Data'!AA66/'Indicator Data'!$BE66*100000)</f>
        <v>0</v>
      </c>
      <c r="AA64" s="137">
        <f t="shared" si="13"/>
        <v>0</v>
      </c>
      <c r="AB64" s="139">
        <f>IF('Indicator Data'!AB66="No data","x",'Indicator Data'!AB66/'Indicator Data'!$BE66*100000)</f>
        <v>2.6452347721748186</v>
      </c>
      <c r="AC64" s="137">
        <f t="shared" si="14"/>
        <v>8.0748807432099525</v>
      </c>
      <c r="AD64" s="54">
        <f t="shared" si="15"/>
        <v>6.3240670577328997</v>
      </c>
      <c r="AE64" s="14">
        <f>IF('Indicator Data'!T66="No data","x",IF('Indicator Data'!T66&gt;AE$136,10,IF('Indicator Data'!T66&lt;AE$135,0,10-(AE$136-'Indicator Data'!T66)/(AE$136-AE$135)*10)))</f>
        <v>8.6923076923076916</v>
      </c>
      <c r="AF64" s="14">
        <f>IF('Indicator Data'!U66="No data","x",IF('Indicator Data'!U66&gt;AF$136,10,IF('Indicator Data'!U66&lt;AF$135,0,10-(AF$136-'Indicator Data'!U66)/(AF$136-AF$135)*10)))</f>
        <v>3.9184801497961157</v>
      </c>
      <c r="AG64" s="54">
        <f t="shared" si="34"/>
        <v>6.3053939210519037</v>
      </c>
      <c r="AH64" s="14">
        <f>IF('Indicator Data'!AN66="No data","x",IF('Indicator Data'!AN66&gt;AH$136,10,IF('Indicator Data'!AN66&lt;AH$135,0,10-(AH$136-'Indicator Data'!AN66)/(AH$136-AH$135)*10)))</f>
        <v>4.0283094573304981</v>
      </c>
      <c r="AI64" s="14">
        <f>IF('Indicator Data'!AS66="No data","x",IF('Indicator Data'!AS66&gt;AI$136,10,IF('Indicator Data'!AS66&lt;AI$135,0,10-(AI$136-'Indicator Data'!AS66)/(AI$136-AI$135)*10)))</f>
        <v>2.638452635813497</v>
      </c>
      <c r="AJ64" s="54">
        <f t="shared" si="16"/>
        <v>3.3333810465719975</v>
      </c>
      <c r="AK64" s="37">
        <f>'Indicator Data'!AI66+'Indicator Data'!AH66*0.5+'Indicator Data'!AG66*0.25</f>
        <v>0</v>
      </c>
      <c r="AL64" s="44">
        <f>AK64/'Indicator Data'!BE66</f>
        <v>0</v>
      </c>
      <c r="AM64" s="54">
        <f t="shared" si="30"/>
        <v>0</v>
      </c>
      <c r="AN64" s="14" t="str">
        <f>IF('Indicator Data'!AJ66="No data","x",IF(('Indicator Data'!AJ66)^2&gt;AN$135,10,IF(('Indicator Data'!AJ66)^2&lt;AN$136,0,10-(AN$135-('Indicator Data'!AJ66)^2)/(AN$135-AN$136)*10)))</f>
        <v>x</v>
      </c>
      <c r="AO64" s="54" t="str">
        <f t="shared" si="17"/>
        <v>x</v>
      </c>
      <c r="AP64" s="38">
        <f t="shared" si="25"/>
        <v>4.4336864357912589</v>
      </c>
      <c r="AQ64" s="57">
        <f t="shared" si="26"/>
        <v>2.4975399873811908</v>
      </c>
    </row>
    <row r="65" spans="1:43" s="11" customFormat="1" x14ac:dyDescent="0.25">
      <c r="A65" s="11" t="s">
        <v>409</v>
      </c>
      <c r="B65" s="32" t="s">
        <v>14</v>
      </c>
      <c r="C65" s="32" t="s">
        <v>538</v>
      </c>
      <c r="D65" s="14">
        <f>IF('Indicator Data'!M67="No data",IF((0.1284*LN('Indicator Data'!BD67)-0.4735)&gt;D$136,0,IF((0.1284*LN('Indicator Data'!BD67)-0.4735)&lt;D$135,10,(D$136-(0.1284*LN('Indicator Data'!BD67)-0.4735))/(D$136-D$135)*10)),IF('Indicator Data'!M67&gt;D$136,0,IF('Indicator Data'!M67&lt;D$135,10,(D$136-'Indicator Data'!M67)/(D$136-D$135)*10)))</f>
        <v>7.8307692307692296</v>
      </c>
      <c r="E65" s="14">
        <f>IF('Indicator Data'!N67="No data","x",IF('Indicator Data'!N67&gt;E$136,10,IF('Indicator Data'!N67&lt;E$135,0,10-(E$136-'Indicator Data'!N67)/(E$136-E$135)*10)))</f>
        <v>0</v>
      </c>
      <c r="F65" s="54">
        <f t="shared" si="31"/>
        <v>5.0738730741516775</v>
      </c>
      <c r="G65" s="14" t="str">
        <f>IF('Indicator Data'!AE67="No data","x",IF('Indicator Data'!AE67&gt;G$136,10,IF('Indicator Data'!AE67&lt;G$135,0,10-(G$136-'Indicator Data'!AE67)/(G$136-G$135)*10)))</f>
        <v>x</v>
      </c>
      <c r="H65" s="14">
        <f>IF('Indicator Data'!AF67="No data","x",IF('Indicator Data'!AF67&gt;H$136,10,IF('Indicator Data'!AF67&lt;H$135,0,10-(H$136-'Indicator Data'!AF67)/(H$136-H$135)*10)))</f>
        <v>3.2575000000000012</v>
      </c>
      <c r="I65" s="54">
        <f t="shared" si="32"/>
        <v>3.2575000000000012</v>
      </c>
      <c r="J65" s="37">
        <f>SUM('Indicator Data'!P67,SUM('Indicator Data'!Q67:R67)*1000000)</f>
        <v>4533945941</v>
      </c>
      <c r="K65" s="37">
        <f>J65/'Indicator Data (national)'!$AY$12</f>
        <v>26.114891751071887</v>
      </c>
      <c r="L65" s="14">
        <f t="shared" si="10"/>
        <v>0.5222978350214369</v>
      </c>
      <c r="M65" s="14">
        <f>IF('Indicator Data'!S67="No data","x",IF('Indicator Data'!S67&gt;M$136,10,IF('Indicator Data'!S67&lt;M$135,0,10-(M$136-'Indicator Data'!S67)/(M$136-M$135)*10)))</f>
        <v>0.28983202086384097</v>
      </c>
      <c r="N65" s="134">
        <f>VLOOKUP(C65,'Indicator Data'!$C$5:$O$136,12,FALSE)/VLOOKUP(B65,'Indicator Data (national)'!$B$5:$AY$13,50,FALSE)*1000000</f>
        <v>2.8604902406524033E-4</v>
      </c>
      <c r="O65" s="14">
        <f t="shared" si="11"/>
        <v>2.8604902407636246E-5</v>
      </c>
      <c r="P65" s="54">
        <f t="shared" si="12"/>
        <v>0.27071948692922848</v>
      </c>
      <c r="Q65" s="47">
        <f t="shared" si="27"/>
        <v>3.4189914088081461</v>
      </c>
      <c r="R65" s="37">
        <f>IF(AND('Indicator Data'!AK67="No data",'Indicator Data'!AL67="No data"),0,SUM('Indicator Data'!AK67:AM67))</f>
        <v>0</v>
      </c>
      <c r="S65" s="14">
        <f t="shared" si="28"/>
        <v>0</v>
      </c>
      <c r="T65" s="43">
        <f>R65/'Indicator Data'!$BE67</f>
        <v>0</v>
      </c>
      <c r="U65" s="14">
        <f t="shared" si="29"/>
        <v>0</v>
      </c>
      <c r="V65" s="15">
        <f t="shared" si="33"/>
        <v>0</v>
      </c>
      <c r="W65" s="14">
        <f>IF('Indicator Data'!Z67="No data","x",IF('Indicator Data'!Z67&gt;W$136,10,IF('Indicator Data'!Z67&lt;W$135,0,10-(W$136-'Indicator Data'!Z67)/(W$136-W$135)*10)))</f>
        <v>7.4</v>
      </c>
      <c r="X65" s="14">
        <f>IF('Indicator Data'!Y67="No data","x",IF('Indicator Data'!Y67&gt;X$136,10,IF('Indicator Data'!Y67&lt;X$135,0,10-(X$136-'Indicator Data'!Y67)/(X$136-X$135)*10)))</f>
        <v>6.1454545454545455</v>
      </c>
      <c r="Y65" s="14">
        <f>IF('Indicator Data'!AD67="No data","x",IF('Indicator Data'!AD67&gt;Y$136,10,IF('Indicator Data'!AD67&lt;Y$135,0,10-(Y$136-'Indicator Data'!AD67)/(Y$136-Y$135)*10)))</f>
        <v>10</v>
      </c>
      <c r="Z65" s="139">
        <f>IF('Indicator Data'!AA67="No data","x",'Indicator Data'!AA67/'Indicator Data'!$BE67*100000)</f>
        <v>0</v>
      </c>
      <c r="AA65" s="137">
        <f t="shared" si="13"/>
        <v>0</v>
      </c>
      <c r="AB65" s="139">
        <f>IF('Indicator Data'!AB67="No data","x",'Indicator Data'!AB67/'Indicator Data'!$BE67*100000)</f>
        <v>4.9203487276311773</v>
      </c>
      <c r="AC65" s="137">
        <f t="shared" si="14"/>
        <v>8.9733196143185623</v>
      </c>
      <c r="AD65" s="54">
        <f t="shared" si="15"/>
        <v>6.5037548319546215</v>
      </c>
      <c r="AE65" s="14">
        <f>IF('Indicator Data'!T67="No data","x",IF('Indicator Data'!T67&gt;AE$136,10,IF('Indicator Data'!T67&lt;AE$135,0,10-(AE$136-'Indicator Data'!T67)/(AE$136-AE$135)*10)))</f>
        <v>8.5384615384615383</v>
      </c>
      <c r="AF65" s="14">
        <f>IF('Indicator Data'!U67="No data","x",IF('Indicator Data'!U67&gt;AF$136,10,IF('Indicator Data'!U67&lt;AF$135,0,10-(AF$136-'Indicator Data'!U67)/(AF$136-AF$135)*10)))</f>
        <v>1.321350805728871</v>
      </c>
      <c r="AG65" s="54">
        <f t="shared" si="34"/>
        <v>4.9299061720952047</v>
      </c>
      <c r="AH65" s="14">
        <f>IF('Indicator Data'!AN67="No data","x",IF('Indicator Data'!AN67&gt;AH$136,10,IF('Indicator Data'!AN67&lt;AH$135,0,10-(AH$136-'Indicator Data'!AN67)/(AH$136-AH$135)*10)))</f>
        <v>2.5896095836111908</v>
      </c>
      <c r="AI65" s="14">
        <f>IF('Indicator Data'!AS67="No data","x",IF('Indicator Data'!AS67&gt;AI$136,10,IF('Indicator Data'!AS67&lt;AI$135,0,10-(AI$136-'Indicator Data'!AS67)/(AI$136-AI$135)*10)))</f>
        <v>2.3300525186617582</v>
      </c>
      <c r="AJ65" s="54">
        <f t="shared" si="16"/>
        <v>2.4598310511364745</v>
      </c>
      <c r="AK65" s="37">
        <f>'Indicator Data'!AI67+'Indicator Data'!AH67*0.5+'Indicator Data'!AG67*0.25</f>
        <v>0</v>
      </c>
      <c r="AL65" s="44">
        <f>AK65/'Indicator Data'!BE67</f>
        <v>0</v>
      </c>
      <c r="AM65" s="54">
        <f t="shared" si="30"/>
        <v>0</v>
      </c>
      <c r="AN65" s="14" t="str">
        <f>IF('Indicator Data'!AJ67="No data","x",IF(('Indicator Data'!AJ67)^2&gt;AN$135,10,IF(('Indicator Data'!AJ67)^2&lt;AN$136,0,10-(AN$135-('Indicator Data'!AJ67)^2)/(AN$135-AN$136)*10)))</f>
        <v>x</v>
      </c>
      <c r="AO65" s="54" t="str">
        <f t="shared" si="17"/>
        <v>x</v>
      </c>
      <c r="AP65" s="38">
        <f t="shared" si="25"/>
        <v>3.8777407816551692</v>
      </c>
      <c r="AQ65" s="57">
        <f t="shared" si="26"/>
        <v>2.1461358496617322</v>
      </c>
    </row>
    <row r="66" spans="1:43" s="11" customFormat="1" x14ac:dyDescent="0.25">
      <c r="A66" s="11" t="s">
        <v>410</v>
      </c>
      <c r="B66" s="32" t="s">
        <v>14</v>
      </c>
      <c r="C66" s="32" t="s">
        <v>539</v>
      </c>
      <c r="D66" s="14">
        <f>IF('Indicator Data'!M68="No data",IF((0.1284*LN('Indicator Data'!BD68)-0.4735)&gt;D$136,0,IF((0.1284*LN('Indicator Data'!BD68)-0.4735)&lt;D$135,10,(D$136-(0.1284*LN('Indicator Data'!BD68)-0.4735))/(D$136-D$135)*10)),IF('Indicator Data'!M68&gt;D$136,0,IF('Indicator Data'!M68&lt;D$135,10,(D$136-'Indicator Data'!M68)/(D$136-D$135)*10)))</f>
        <v>9.9230769230769251</v>
      </c>
      <c r="E66" s="14">
        <f>IF('Indicator Data'!N68="No data","x",IF('Indicator Data'!N68&gt;E$136,10,IF('Indicator Data'!N68&lt;E$135,0,10-(E$136-'Indicator Data'!N68)/(E$136-E$135)*10)))</f>
        <v>10</v>
      </c>
      <c r="F66" s="54">
        <f t="shared" si="31"/>
        <v>9.9621820503311813</v>
      </c>
      <c r="G66" s="14" t="str">
        <f>IF('Indicator Data'!AE68="No data","x",IF('Indicator Data'!AE68&gt;G$136,10,IF('Indicator Data'!AE68&lt;G$135,0,10-(G$136-'Indicator Data'!AE68)/(G$136-G$135)*10)))</f>
        <v>x</v>
      </c>
      <c r="H66" s="14">
        <f>IF('Indicator Data'!AF68="No data","x",IF('Indicator Data'!AF68&gt;H$136,10,IF('Indicator Data'!AF68&lt;H$135,0,10-(H$136-'Indicator Data'!AF68)/(H$136-H$135)*10)))</f>
        <v>2.1199999999999992</v>
      </c>
      <c r="I66" s="54">
        <f t="shared" si="32"/>
        <v>2.1199999999999992</v>
      </c>
      <c r="J66" s="37">
        <f>SUM('Indicator Data'!P68,SUM('Indicator Data'!Q68:R68)*1000000)</f>
        <v>4533945941</v>
      </c>
      <c r="K66" s="37">
        <f>J66/'Indicator Data (national)'!$AY$12</f>
        <v>26.114891751071887</v>
      </c>
      <c r="L66" s="14">
        <f t="shared" si="10"/>
        <v>0.5222978350214369</v>
      </c>
      <c r="M66" s="14">
        <f>IF('Indicator Data'!S68="No data","x",IF('Indicator Data'!S68&gt;M$136,10,IF('Indicator Data'!S68&lt;M$135,0,10-(M$136-'Indicator Data'!S68)/(M$136-M$135)*10)))</f>
        <v>0.28983202086384097</v>
      </c>
      <c r="N66" s="134">
        <f>VLOOKUP(C66,'Indicator Data'!$C$5:$O$136,12,FALSE)/VLOOKUP(B66,'Indicator Data (national)'!$B$5:$AY$13,50,FALSE)*1000000</f>
        <v>3.3583356355971873E-3</v>
      </c>
      <c r="O66" s="14">
        <f t="shared" si="11"/>
        <v>3.3583356355926242E-4</v>
      </c>
      <c r="P66" s="54">
        <f t="shared" si="12"/>
        <v>0.27082189648294569</v>
      </c>
      <c r="Q66" s="47">
        <f t="shared" si="27"/>
        <v>5.5787964992863275</v>
      </c>
      <c r="R66" s="37">
        <f>IF(AND('Indicator Data'!AK68="No data",'Indicator Data'!AL68="No data"),0,SUM('Indicator Data'!AK68:AM68))</f>
        <v>76504</v>
      </c>
      <c r="S66" s="14">
        <f t="shared" si="28"/>
        <v>6.278947142560547</v>
      </c>
      <c r="T66" s="43">
        <f>R66/'Indicator Data'!$BE68</f>
        <v>1.3910483355840469E-2</v>
      </c>
      <c r="U66" s="14">
        <f t="shared" si="29"/>
        <v>6.1061065526111662</v>
      </c>
      <c r="V66" s="15">
        <f t="shared" si="33"/>
        <v>6.1925268475858566</v>
      </c>
      <c r="W66" s="14">
        <f>IF('Indicator Data'!Z68="No data","x",IF('Indicator Data'!Z68&gt;W$136,10,IF('Indicator Data'!Z68&lt;W$135,0,10-(W$136-'Indicator Data'!Z68)/(W$136-W$135)*10)))</f>
        <v>7.4</v>
      </c>
      <c r="X66" s="14">
        <f>IF('Indicator Data'!Y68="No data","x",IF('Indicator Data'!Y68&gt;X$136,10,IF('Indicator Data'!Y68&lt;X$135,0,10-(X$136-'Indicator Data'!Y68)/(X$136-X$135)*10)))</f>
        <v>6.1454545454545455</v>
      </c>
      <c r="Y66" s="14">
        <f>IF('Indicator Data'!AD68="No data","x",IF('Indicator Data'!AD68&gt;Y$136,10,IF('Indicator Data'!AD68&lt;Y$135,0,10-(Y$136-'Indicator Data'!AD68)/(Y$136-Y$135)*10)))</f>
        <v>10</v>
      </c>
      <c r="Z66" s="139">
        <f>IF('Indicator Data'!AA68="No data","x",'Indicator Data'!AA68/'Indicator Data'!$BE68*100000)</f>
        <v>295.74141454400456</v>
      </c>
      <c r="AA66" s="137">
        <f t="shared" si="13"/>
        <v>10</v>
      </c>
      <c r="AB66" s="139">
        <f>IF('Indicator Data'!AB68="No data","x",'Indicator Data'!AB68/'Indicator Data'!$BE68*100000)</f>
        <v>8.8731515707023814</v>
      </c>
      <c r="AC66" s="137">
        <f t="shared" si="14"/>
        <v>9.8269263339250159</v>
      </c>
      <c r="AD66" s="54">
        <f t="shared" si="15"/>
        <v>8.6744761758759132</v>
      </c>
      <c r="AE66" s="14">
        <f>IF('Indicator Data'!T68="No data","x",IF('Indicator Data'!T68&gt;AE$136,10,IF('Indicator Data'!T68&lt;AE$135,0,10-(AE$136-'Indicator Data'!T68)/(AE$136-AE$135)*10)))</f>
        <v>10</v>
      </c>
      <c r="AF66" s="14">
        <f>IF('Indicator Data'!U68="No data","x",IF('Indicator Data'!U68&gt;AF$136,10,IF('Indicator Data'!U68&lt;AF$135,0,10-(AF$136-'Indicator Data'!U68)/(AF$136-AF$135)*10)))</f>
        <v>8.5659825824571811</v>
      </c>
      <c r="AG66" s="54">
        <f t="shared" si="34"/>
        <v>9.2829912912285906</v>
      </c>
      <c r="AH66" s="14">
        <f>IF('Indicator Data'!AN68="No data","x",IF('Indicator Data'!AN68&gt;AH$136,10,IF('Indicator Data'!AN68&lt;AH$135,0,10-(AH$136-'Indicator Data'!AN68)/(AH$136-AH$135)*10)))</f>
        <v>7.9606938832868988</v>
      </c>
      <c r="AI66" s="14">
        <f>IF('Indicator Data'!AS68="No data","x",IF('Indicator Data'!AS68&gt;AI$136,10,IF('Indicator Data'!AS68&lt;AI$135,0,10-(AI$136-'Indicator Data'!AS68)/(AI$136-AI$135)*10)))</f>
        <v>7.09298970237354</v>
      </c>
      <c r="AJ66" s="54">
        <f t="shared" si="16"/>
        <v>7.5268417928302194</v>
      </c>
      <c r="AK66" s="37">
        <f>'Indicator Data'!AI68+'Indicator Data'!AH68*0.5+'Indicator Data'!AG68*0.25</f>
        <v>17005.65297412757</v>
      </c>
      <c r="AL66" s="44">
        <f>AK66/'Indicator Data'!BE68</f>
        <v>3.0920847622581899E-3</v>
      </c>
      <c r="AM66" s="54">
        <f t="shared" si="30"/>
        <v>0.3092084762258196</v>
      </c>
      <c r="AN66" s="14" t="str">
        <f>IF('Indicator Data'!AJ68="No data","x",IF(('Indicator Data'!AJ68)^2&gt;AN$135,10,IF(('Indicator Data'!AJ68)^2&lt;AN$136,0,10-(AN$135-('Indicator Data'!AJ68)^2)/(AN$135-AN$136)*10)))</f>
        <v>x</v>
      </c>
      <c r="AO66" s="54" t="str">
        <f t="shared" si="17"/>
        <v>x</v>
      </c>
      <c r="AP66" s="38">
        <f t="shared" si="25"/>
        <v>7.4872294752821489</v>
      </c>
      <c r="AQ66" s="57">
        <f t="shared" si="26"/>
        <v>6.8892196881980947</v>
      </c>
    </row>
    <row r="67" spans="1:43" s="11" customFormat="1" x14ac:dyDescent="0.25">
      <c r="A67" s="11" t="s">
        <v>411</v>
      </c>
      <c r="B67" s="32" t="s">
        <v>14</v>
      </c>
      <c r="C67" s="32" t="s">
        <v>540</v>
      </c>
      <c r="D67" s="14">
        <f>IF('Indicator Data'!M69="No data",IF((0.1284*LN('Indicator Data'!BD69)-0.4735)&gt;D$136,0,IF((0.1284*LN('Indicator Data'!BD69)-0.4735)&lt;D$135,10,(D$136-(0.1284*LN('Indicator Data'!BD69)-0.4735))/(D$136-D$135)*10)),IF('Indicator Data'!M69&gt;D$136,0,IF('Indicator Data'!M69&lt;D$135,10,(D$136-'Indicator Data'!M69)/(D$136-D$135)*10)))</f>
        <v>6.2923076923076913</v>
      </c>
      <c r="E67" s="14">
        <f>IF('Indicator Data'!N69="No data","x",IF('Indicator Data'!N69&gt;E$136,10,IF('Indicator Data'!N69&lt;E$135,0,10-(E$136-'Indicator Data'!N69)/(E$136-E$135)*10)))</f>
        <v>5.1085488888888886</v>
      </c>
      <c r="F67" s="54">
        <f t="shared" si="31"/>
        <v>5.7328988283888407</v>
      </c>
      <c r="G67" s="14" t="str">
        <f>IF('Indicator Data'!AE69="No data","x",IF('Indicator Data'!AE69&gt;G$136,10,IF('Indicator Data'!AE69&lt;G$135,0,10-(G$136-'Indicator Data'!AE69)/(G$136-G$135)*10)))</f>
        <v>x</v>
      </c>
      <c r="H67" s="14">
        <f>IF('Indicator Data'!AF69="No data","x",IF('Indicator Data'!AF69&gt;H$136,10,IF('Indicator Data'!AF69&lt;H$135,0,10-(H$136-'Indicator Data'!AF69)/(H$136-H$135)*10)))</f>
        <v>3.9224999999999994</v>
      </c>
      <c r="I67" s="54">
        <f t="shared" si="32"/>
        <v>3.9224999999999994</v>
      </c>
      <c r="J67" s="37">
        <f>SUM('Indicator Data'!P69,SUM('Indicator Data'!Q69:R69)*1000000)</f>
        <v>4533945941</v>
      </c>
      <c r="K67" s="37">
        <f>J67/'Indicator Data (national)'!$AY$12</f>
        <v>26.114891751071887</v>
      </c>
      <c r="L67" s="14">
        <f t="shared" si="10"/>
        <v>0.5222978350214369</v>
      </c>
      <c r="M67" s="14">
        <f>IF('Indicator Data'!S69="No data","x",IF('Indicator Data'!S69&gt;M$136,10,IF('Indicator Data'!S69&lt;M$135,0,10-(M$136-'Indicator Data'!S69)/(M$136-M$135)*10)))</f>
        <v>0.28983202086384097</v>
      </c>
      <c r="N67" s="134">
        <f>VLOOKUP(C67,'Indicator Data'!$C$5:$O$136,12,FALSE)/VLOOKUP(B67,'Indicator Data (national)'!$B$5:$AY$13,50,FALSE)*1000000</f>
        <v>1.6120965574788334E-3</v>
      </c>
      <c r="O67" s="14">
        <f t="shared" si="11"/>
        <v>1.612096557472853E-4</v>
      </c>
      <c r="P67" s="54">
        <f t="shared" si="12"/>
        <v>0.27076368851367505</v>
      </c>
      <c r="Q67" s="47">
        <f t="shared" si="27"/>
        <v>3.914765336322839</v>
      </c>
      <c r="R67" s="37">
        <f>IF(AND('Indicator Data'!AK69="No data",'Indicator Data'!AL69="No data"),0,SUM('Indicator Data'!AK69:AM69))</f>
        <v>0</v>
      </c>
      <c r="S67" s="14">
        <f t="shared" si="28"/>
        <v>0</v>
      </c>
      <c r="T67" s="43">
        <f>R67/'Indicator Data'!$BE69</f>
        <v>0</v>
      </c>
      <c r="U67" s="14">
        <f t="shared" si="29"/>
        <v>0</v>
      </c>
      <c r="V67" s="15">
        <f t="shared" si="33"/>
        <v>0</v>
      </c>
      <c r="W67" s="14">
        <f>IF('Indicator Data'!Z69="No data","x",IF('Indicator Data'!Z69&gt;W$136,10,IF('Indicator Data'!Z69&lt;W$135,0,10-(W$136-'Indicator Data'!Z69)/(W$136-W$135)*10)))</f>
        <v>7.4</v>
      </c>
      <c r="X67" s="14">
        <f>IF('Indicator Data'!Y69="No data","x",IF('Indicator Data'!Y69&gt;X$136,10,IF('Indicator Data'!Y69&lt;X$135,0,10-(X$136-'Indicator Data'!Y69)/(X$136-X$135)*10)))</f>
        <v>6.1454545454545455</v>
      </c>
      <c r="Y67" s="14">
        <f>IF('Indicator Data'!AD69="No data","x",IF('Indicator Data'!AD69&gt;Y$136,10,IF('Indicator Data'!AD69&lt;Y$135,0,10-(Y$136-'Indicator Data'!AD69)/(Y$136-Y$135)*10)))</f>
        <v>10</v>
      </c>
      <c r="Z67" s="139">
        <f>IF('Indicator Data'!AA69="No data","x",'Indicator Data'!AA69/'Indicator Data'!$BE69*100000)</f>
        <v>16.811545415000804</v>
      </c>
      <c r="AA67" s="137">
        <f t="shared" si="13"/>
        <v>8.7202860103414963</v>
      </c>
      <c r="AB67" s="139">
        <f>IF('Indicator Data'!AB69="No data","x",'Indicator Data'!AB69/'Indicator Data'!$BE69*100000)</f>
        <v>1.6629031652956165</v>
      </c>
      <c r="AC67" s="137">
        <f t="shared" si="14"/>
        <v>7.4028898666062144</v>
      </c>
      <c r="AD67" s="54">
        <f t="shared" si="15"/>
        <v>7.933726084480452</v>
      </c>
      <c r="AE67" s="14">
        <f>IF('Indicator Data'!T69="No data","x",IF('Indicator Data'!T69&gt;AE$136,10,IF('Indicator Data'!T69&lt;AE$135,0,10-(AE$136-'Indicator Data'!T69)/(AE$136-AE$135)*10)))</f>
        <v>10</v>
      </c>
      <c r="AF67" s="14">
        <f>IF('Indicator Data'!U69="No data","x",IF('Indicator Data'!U69&gt;AF$136,10,IF('Indicator Data'!U69&lt;AF$135,0,10-(AF$136-'Indicator Data'!U69)/(AF$136-AF$135)*10)))</f>
        <v>1.7997620545702393</v>
      </c>
      <c r="AG67" s="54">
        <f t="shared" si="34"/>
        <v>5.8998810272851197</v>
      </c>
      <c r="AH67" s="14">
        <f>IF('Indicator Data'!AN69="No data","x",IF('Indicator Data'!AN69&gt;AH$136,10,IF('Indicator Data'!AN69&lt;AH$135,0,10-(AH$136-'Indicator Data'!AN69)/(AH$136-AH$135)*10)))</f>
        <v>2.2539181745407708</v>
      </c>
      <c r="AI67" s="14">
        <f>IF('Indicator Data'!AS69="No data","x",IF('Indicator Data'!AS69&gt;AI$136,10,IF('Indicator Data'!AS69&lt;AI$135,0,10-(AI$136-'Indicator Data'!AS69)/(AI$136-AI$135)*10)))</f>
        <v>2.9125785946717304</v>
      </c>
      <c r="AJ67" s="54">
        <f t="shared" si="16"/>
        <v>2.5832483846062506</v>
      </c>
      <c r="AK67" s="37">
        <f>'Indicator Data'!AI69+'Indicator Data'!AH69*0.5+'Indicator Data'!AG69*0.25</f>
        <v>304962.48314064334</v>
      </c>
      <c r="AL67" s="44">
        <f>AK67/'Indicator Data'!BE69</f>
        <v>6.1844277867193521E-2</v>
      </c>
      <c r="AM67" s="54">
        <f t="shared" si="30"/>
        <v>6.1844277867193522</v>
      </c>
      <c r="AN67" s="14" t="str">
        <f>IF('Indicator Data'!AJ69="No data","x",IF(('Indicator Data'!AJ69)^2&gt;AN$135,10,IF(('Indicator Data'!AJ69)^2&lt;AN$136,0,10-(AN$135-('Indicator Data'!AJ69)^2)/(AN$135-AN$136)*10)))</f>
        <v>x</v>
      </c>
      <c r="AO67" s="54" t="str">
        <f t="shared" si="17"/>
        <v>x</v>
      </c>
      <c r="AP67" s="38">
        <f t="shared" ref="AP67:AP98" si="35">IF(AO67="x",(10-GEOMEAN(((10-AD67)/10*9+1),((10-AG67)/10*9+1),((10-AM67)/10*9+1),((10-AJ67)/10*9+1)))/9*10,(10-GEOMEAN(((10-AD67)/10*9+1),((10-AG67)/10*9+1),((10-AM67)/10*9+1),((10-AO67)/10*9+1),((10-AJ67)/10*9+1)))/9*10)</f>
        <v>5.9753923235518078</v>
      </c>
      <c r="AQ67" s="57">
        <f t="shared" ref="AQ67:AQ98" si="36">(10-GEOMEAN(((10-V67)/10*9+1),((10-AP67)/10*9+1)))/9*10</f>
        <v>3.5570696706640001</v>
      </c>
    </row>
    <row r="68" spans="1:43" s="11" customFormat="1" x14ac:dyDescent="0.25">
      <c r="A68" s="11" t="s">
        <v>412</v>
      </c>
      <c r="B68" s="32" t="s">
        <v>14</v>
      </c>
      <c r="C68" s="32" t="s">
        <v>541</v>
      </c>
      <c r="D68" s="14">
        <f>IF('Indicator Data'!M70="No data",IF((0.1284*LN('Indicator Data'!BD70)-0.4735)&gt;D$136,0,IF((0.1284*LN('Indicator Data'!BD70)-0.4735)&lt;D$135,10,(D$136-(0.1284*LN('Indicator Data'!BD70)-0.4735))/(D$136-D$135)*10)),IF('Indicator Data'!M70&gt;D$136,0,IF('Indicator Data'!M70&lt;D$135,10,(D$136-'Indicator Data'!M70)/(D$136-D$135)*10)))</f>
        <v>9.1846153846153857</v>
      </c>
      <c r="E68" s="14">
        <f>IF('Indicator Data'!N70="No data","x",IF('Indicator Data'!N70&gt;E$136,10,IF('Indicator Data'!N70&lt;E$135,0,10-(E$136-'Indicator Data'!N70)/(E$136-E$135)*10)))</f>
        <v>7.7949400000000004</v>
      </c>
      <c r="F68" s="54">
        <f t="shared" si="31"/>
        <v>8.5835451923101527</v>
      </c>
      <c r="G68" s="14" t="str">
        <f>IF('Indicator Data'!AE70="No data","x",IF('Indicator Data'!AE70&gt;G$136,10,IF('Indicator Data'!AE70&lt;G$135,0,10-(G$136-'Indicator Data'!AE70)/(G$136-G$135)*10)))</f>
        <v>x</v>
      </c>
      <c r="H68" s="14">
        <f>IF('Indicator Data'!AF70="No data","x",IF('Indicator Data'!AF70&gt;H$136,10,IF('Indicator Data'!AF70&lt;H$135,0,10-(H$136-'Indicator Data'!AF70)/(H$136-H$135)*10)))</f>
        <v>3.3524999999999991</v>
      </c>
      <c r="I68" s="54">
        <f t="shared" si="32"/>
        <v>3.3524999999999991</v>
      </c>
      <c r="J68" s="37">
        <f>SUM('Indicator Data'!P70,SUM('Indicator Data'!Q70:R70)*1000000)</f>
        <v>4533945941</v>
      </c>
      <c r="K68" s="37">
        <f>J68/'Indicator Data (national)'!$AY$12</f>
        <v>26.114891751071887</v>
      </c>
      <c r="L68" s="14">
        <f t="shared" ref="L68:L131" si="37">IF(K68="x","x",IF(K68&gt;L$136,10,IF(K68&lt;L$135,0,10-(L$136-K68)/(L$136-L$135)*10)))</f>
        <v>0.5222978350214369</v>
      </c>
      <c r="M68" s="14">
        <f>IF('Indicator Data'!S70="No data","x",IF('Indicator Data'!S70&gt;M$136,10,IF('Indicator Data'!S70&lt;M$135,0,10-(M$136-'Indicator Data'!S70)/(M$136-M$135)*10)))</f>
        <v>0.28983202086384097</v>
      </c>
      <c r="N68" s="134">
        <f>VLOOKUP(C68,'Indicator Data'!$C$5:$O$136,12,FALSE)/VLOOKUP(B68,'Indicator Data (national)'!$B$5:$AY$13,50,FALSE)*1000000</f>
        <v>2.3083921527788918E-3</v>
      </c>
      <c r="O68" s="14">
        <f t="shared" ref="O68:O131" si="38">IF(N68="No data","x",IF(N68&gt;O$136,10,IF(N68&lt;O$135,0,10-(O$136-N68)/(O$136-O$135)*10)))</f>
        <v>2.3083921527877749E-4</v>
      </c>
      <c r="P68" s="54">
        <f t="shared" ref="P68:P131" si="39">AVERAGE(L68,M68,O68)</f>
        <v>0.27078689836685221</v>
      </c>
      <c r="Q68" s="47">
        <f t="shared" ref="Q68:Q99" si="40">AVERAGE(F68,F68,I68,P68)</f>
        <v>5.1975943207467896</v>
      </c>
      <c r="R68" s="37">
        <f>IF(AND('Indicator Data'!AK70="No data",'Indicator Data'!AL70="No data"),0,SUM('Indicator Data'!AK70:AM70))</f>
        <v>1002688</v>
      </c>
      <c r="S68" s="14">
        <f t="shared" ref="S68:S99" si="41">IF(R68=0,0,IF(LOG(R68)&gt;$S$136,10,IF(LOG(R68)&lt;S$135,0,10-(S$136-LOG(R68))/(S$136-S$135)*10)))</f>
        <v>10</v>
      </c>
      <c r="T68" s="43">
        <f>R68/'Indicator Data'!$BE70</f>
        <v>0.20338181330636418</v>
      </c>
      <c r="U68" s="14">
        <f t="shared" ref="U68:U99" si="42">IF(T68="x","x",IF(T68&gt;$U$136,10,IF(T68&lt;$U$135,0,((T68*100)/0.0052)^(1/4.0545)/6.5*10)))</f>
        <v>10</v>
      </c>
      <c r="V68" s="15">
        <f t="shared" si="33"/>
        <v>10</v>
      </c>
      <c r="W68" s="14">
        <f>IF('Indicator Data'!Z70="No data","x",IF('Indicator Data'!Z70&gt;W$136,10,IF('Indicator Data'!Z70&lt;W$135,0,10-(W$136-'Indicator Data'!Z70)/(W$136-W$135)*10)))</f>
        <v>7.4</v>
      </c>
      <c r="X68" s="14">
        <f>IF('Indicator Data'!Y70="No data","x",IF('Indicator Data'!Y70&gt;X$136,10,IF('Indicator Data'!Y70&lt;X$135,0,10-(X$136-'Indicator Data'!Y70)/(X$136-X$135)*10)))</f>
        <v>6.1454545454545455</v>
      </c>
      <c r="Y68" s="14">
        <f>IF('Indicator Data'!AD70="No data","x",IF('Indicator Data'!AD70&gt;Y$136,10,IF('Indicator Data'!AD70&lt;Y$135,0,10-(Y$136-'Indicator Data'!AD70)/(Y$136-Y$135)*10)))</f>
        <v>10</v>
      </c>
      <c r="Z68" s="139">
        <f>IF('Indicator Data'!AA70="No data","x",'Indicator Data'!AA70/'Indicator Data'!$BE70*100000)</f>
        <v>8.5799876959325392</v>
      </c>
      <c r="AA68" s="137">
        <f t="shared" ref="AA68:AA131" si="43">IF(Z68="x","x",IF(Z68&lt;=AA$135,0,IF(Z68&gt;AA$136,10,10-(LOG(AA$136*100)-LOG(Z68*100))/(LOG(AA$136*100))*10)))</f>
        <v>7.9305500223404977</v>
      </c>
      <c r="AB68" s="139">
        <f>IF('Indicator Data'!AB70="No data","x",'Indicator Data'!AB70/'Indicator Data'!$BE70*100000)</f>
        <v>13.468349480139967</v>
      </c>
      <c r="AC68" s="137">
        <f t="shared" ref="AC68:AC131" si="44">IF(AB68="x","x",IF(AB68&lt;=AC$135,0,IF(AB68&gt;AC$136,10,10-(LOG(AC$136*100)-LOG(AB68*100))/(LOG(AC$136*100))*10)))</f>
        <v>10</v>
      </c>
      <c r="AD68" s="54">
        <f t="shared" ref="AD68:AD131" si="45">IF(AND(W68="x",X68="x",Y68="x",AA68="x",AC68="x"),"x",AVERAGE(W68,X68,Y68,AA68,AC68))</f>
        <v>8.2952009135590092</v>
      </c>
      <c r="AE68" s="14">
        <f>IF('Indicator Data'!T70="No data","x",IF('Indicator Data'!T70&gt;AE$136,10,IF('Indicator Data'!T70&lt;AE$135,0,10-(AE$136-'Indicator Data'!T70)/(AE$136-AE$135)*10)))</f>
        <v>10</v>
      </c>
      <c r="AF68" s="14">
        <f>IF('Indicator Data'!U70="No data","x",IF('Indicator Data'!U70&gt;AF$136,10,IF('Indicator Data'!U70&lt;AF$135,0,10-(AF$136-'Indicator Data'!U70)/(AF$136-AF$135)*10)))</f>
        <v>8.8165763953063898</v>
      </c>
      <c r="AG68" s="54">
        <f t="shared" si="34"/>
        <v>9.4082881976531958</v>
      </c>
      <c r="AH68" s="14">
        <f>IF('Indicator Data'!AN70="No data","x",IF('Indicator Data'!AN70&gt;AH$136,10,IF('Indicator Data'!AN70&lt;AH$135,0,10-(AH$136-'Indicator Data'!AN70)/(AH$136-AH$135)*10)))</f>
        <v>6.5220471659063035</v>
      </c>
      <c r="AI68" s="14">
        <f>IF('Indicator Data'!AS70="No data","x",IF('Indicator Data'!AS70&gt;AI$136,10,IF('Indicator Data'!AS70&lt;AI$135,0,10-(AI$136-'Indicator Data'!AS70)/(AI$136-AI$135)*10)))</f>
        <v>7.0929884868953224</v>
      </c>
      <c r="AJ68" s="54">
        <f t="shared" ref="AJ68:AJ131" si="46">IF(AND(AH68="x",AI68="x"),"x",AVERAGE(AH68,AI68))</f>
        <v>6.8075178264008134</v>
      </c>
      <c r="AK68" s="37">
        <f>'Indicator Data'!AI70+'Indicator Data'!AH70*0.5+'Indicator Data'!AG70*0.25</f>
        <v>0</v>
      </c>
      <c r="AL68" s="44">
        <f>AK68/'Indicator Data'!BE70</f>
        <v>0</v>
      </c>
      <c r="AM68" s="54">
        <f t="shared" ref="AM68:AM99" si="47">IF(AL68="x","x",IF(AL68&gt;AM$136,10,IF(AL68&lt;AM$135,0,10-(AM$136-AL68)/(AM$136-AM$135)*10)))</f>
        <v>0</v>
      </c>
      <c r="AN68" s="14" t="str">
        <f>IF('Indicator Data'!AJ70="No data","x",IF(('Indicator Data'!AJ70)^2&gt;AN$135,10,IF(('Indicator Data'!AJ70)^2&lt;AN$136,0,10-(AN$135-('Indicator Data'!AJ70)^2)/(AN$135-AN$136)*10)))</f>
        <v>x</v>
      </c>
      <c r="AO68" s="54" t="str">
        <f t="shared" ref="AO68:AO131" si="48">AN68</f>
        <v>x</v>
      </c>
      <c r="AP68" s="38">
        <f t="shared" si="35"/>
        <v>7.2198152740167334</v>
      </c>
      <c r="AQ68" s="57">
        <f t="shared" si="36"/>
        <v>9.031769378442819</v>
      </c>
    </row>
    <row r="69" spans="1:43" s="11" customFormat="1" x14ac:dyDescent="0.25">
      <c r="A69" s="11" t="s">
        <v>413</v>
      </c>
      <c r="B69" s="32" t="s">
        <v>14</v>
      </c>
      <c r="C69" s="32" t="s">
        <v>542</v>
      </c>
      <c r="D69" s="14">
        <f>IF('Indicator Data'!M71="No data",IF((0.1284*LN('Indicator Data'!BD71)-0.4735)&gt;D$136,0,IF((0.1284*LN('Indicator Data'!BD71)-0.4735)&lt;D$135,10,(D$136-(0.1284*LN('Indicator Data'!BD71)-0.4735))/(D$136-D$135)*10)),IF('Indicator Data'!M71&gt;D$136,0,IF('Indicator Data'!M71&lt;D$135,10,(D$136-'Indicator Data'!M71)/(D$136-D$135)*10)))</f>
        <v>5.1846153846153857</v>
      </c>
      <c r="E69" s="14">
        <f>IF('Indicator Data'!N71="No data","x",IF('Indicator Data'!N71&gt;E$136,10,IF('Indicator Data'!N71&lt;E$135,0,10-(E$136-'Indicator Data'!N71)/(E$136-E$135)*10)))</f>
        <v>1.5616644444444443</v>
      </c>
      <c r="F69" s="54">
        <f t="shared" ref="F69:F100" si="49">IF(E69="x",D69,(10-GEOMEAN(((10-D69)/10*9+1),((10-E69)/10*9+1)))/9*10)</f>
        <v>3.5881625628091318</v>
      </c>
      <c r="G69" s="14" t="str">
        <f>IF('Indicator Data'!AE71="No data","x",IF('Indicator Data'!AE71&gt;G$136,10,IF('Indicator Data'!AE71&lt;G$135,0,10-(G$136-'Indicator Data'!AE71)/(G$136-G$135)*10)))</f>
        <v>x</v>
      </c>
      <c r="H69" s="14">
        <f>IF('Indicator Data'!AF71="No data","x",IF('Indicator Data'!AF71&gt;H$136,10,IF('Indicator Data'!AF71&lt;H$135,0,10-(H$136-'Indicator Data'!AF71)/(H$136-H$135)*10)))</f>
        <v>2.1750000000000007</v>
      </c>
      <c r="I69" s="54">
        <f t="shared" ref="I69:I100" si="50">IF(AND(G69="x",H69="x"),"x",AVERAGE(G69,H69))</f>
        <v>2.1750000000000007</v>
      </c>
      <c r="J69" s="37">
        <f>SUM('Indicator Data'!P71,SUM('Indicator Data'!Q71:R71)*1000000)</f>
        <v>4533945941</v>
      </c>
      <c r="K69" s="37">
        <f>J69/'Indicator Data (national)'!$AY$12</f>
        <v>26.114891751071887</v>
      </c>
      <c r="L69" s="14">
        <f t="shared" si="37"/>
        <v>0.5222978350214369</v>
      </c>
      <c r="M69" s="14">
        <f>IF('Indicator Data'!S71="No data","x",IF('Indicator Data'!S71&gt;M$136,10,IF('Indicator Data'!S71&lt;M$135,0,10-(M$136-'Indicator Data'!S71)/(M$136-M$135)*10)))</f>
        <v>0.28983202086384097</v>
      </c>
      <c r="N69" s="134">
        <f>VLOOKUP(C69,'Indicator Data'!$C$5:$O$136,12,FALSE)/VLOOKUP(B69,'Indicator Data (national)'!$B$5:$AY$13,50,FALSE)*1000000</f>
        <v>6.9276652936409513E-4</v>
      </c>
      <c r="O69" s="14">
        <f t="shared" si="38"/>
        <v>6.9276652936878236E-5</v>
      </c>
      <c r="P69" s="54">
        <f t="shared" si="39"/>
        <v>0.27073304417940491</v>
      </c>
      <c r="Q69" s="47">
        <f t="shared" si="40"/>
        <v>2.4055145424494171</v>
      </c>
      <c r="R69" s="37">
        <f>IF(AND('Indicator Data'!AK71="No data",'Indicator Data'!AL71="No data"),0,SUM('Indicator Data'!AK71:AM71))</f>
        <v>0</v>
      </c>
      <c r="S69" s="14">
        <f t="shared" si="41"/>
        <v>0</v>
      </c>
      <c r="T69" s="43">
        <f>R69/'Indicator Data'!$BE71</f>
        <v>0</v>
      </c>
      <c r="U69" s="14">
        <f t="shared" si="42"/>
        <v>0</v>
      </c>
      <c r="V69" s="15">
        <f t="shared" ref="V69:V100" si="51">AVERAGE(S69,U69)</f>
        <v>0</v>
      </c>
      <c r="W69" s="14">
        <f>IF('Indicator Data'!Z71="No data","x",IF('Indicator Data'!Z71&gt;W$136,10,IF('Indicator Data'!Z71&lt;W$135,0,10-(W$136-'Indicator Data'!Z71)/(W$136-W$135)*10)))</f>
        <v>7.4</v>
      </c>
      <c r="X69" s="14">
        <f>IF('Indicator Data'!Y71="No data","x",IF('Indicator Data'!Y71&gt;X$136,10,IF('Indicator Data'!Y71&lt;X$135,0,10-(X$136-'Indicator Data'!Y71)/(X$136-X$135)*10)))</f>
        <v>6.1454545454545455</v>
      </c>
      <c r="Y69" s="14">
        <f>IF('Indicator Data'!AD71="No data","x",IF('Indicator Data'!AD71&gt;Y$136,10,IF('Indicator Data'!AD71&lt;Y$135,0,10-(Y$136-'Indicator Data'!AD71)/(Y$136-Y$135)*10)))</f>
        <v>10</v>
      </c>
      <c r="Z69" s="139">
        <f>IF('Indicator Data'!AA71="No data","x",'Indicator Data'!AA71/'Indicator Data'!$BE71*100000)</f>
        <v>0</v>
      </c>
      <c r="AA69" s="137">
        <f t="shared" si="43"/>
        <v>0</v>
      </c>
      <c r="AB69" s="139">
        <f>IF('Indicator Data'!AB71="No data","x",'Indicator Data'!AB71/'Indicator Data'!$BE71*100000)</f>
        <v>1.5256104221567452</v>
      </c>
      <c r="AC69" s="137">
        <f t="shared" si="44"/>
        <v>7.2781454897211999</v>
      </c>
      <c r="AD69" s="54">
        <f t="shared" si="45"/>
        <v>6.1647200070351493</v>
      </c>
      <c r="AE69" s="14">
        <f>IF('Indicator Data'!T71="No data","x",IF('Indicator Data'!T71&gt;AE$136,10,IF('Indicator Data'!T71&lt;AE$135,0,10-(AE$136-'Indicator Data'!T71)/(AE$136-AE$135)*10)))</f>
        <v>10</v>
      </c>
      <c r="AF69" s="14">
        <f>IF('Indicator Data'!U71="No data","x",IF('Indicator Data'!U71&gt;AF$136,10,IF('Indicator Data'!U71&lt;AF$135,0,10-(AF$136-'Indicator Data'!U71)/(AF$136-AF$135)*10)))</f>
        <v>1.6402657292384788</v>
      </c>
      <c r="AG69" s="54">
        <f t="shared" ref="AG69:AG100" si="52">IF(AND(AE69="x",AF69="x"),"x",AVERAGE(AF69,AE69))</f>
        <v>5.8201328646192394</v>
      </c>
      <c r="AH69" s="14">
        <f>IF('Indicator Data'!AN71="No data","x",IF('Indicator Data'!AN71&gt;AH$136,10,IF('Indicator Data'!AN71&lt;AH$135,0,10-(AH$136-'Indicator Data'!AN71)/(AH$136-AH$135)*10)))</f>
        <v>1.3907641622121112</v>
      </c>
      <c r="AI69" s="14">
        <f>IF('Indicator Data'!AS71="No data","x",IF('Indicator Data'!AS71&gt;AI$136,10,IF('Indicator Data'!AS71&lt;AI$135,0,10-(AI$136-'Indicator Data'!AS71)/(AI$136-AI$135)*10)))</f>
        <v>2.6384498074415852</v>
      </c>
      <c r="AJ69" s="54">
        <f t="shared" si="46"/>
        <v>2.0146069848268482</v>
      </c>
      <c r="AK69" s="37">
        <f>'Indicator Data'!AI71+'Indicator Data'!AH71*0.5+'Indicator Data'!AG71*0.25</f>
        <v>121612.19594927391</v>
      </c>
      <c r="AL69" s="44">
        <f>AK69/'Indicator Data'!BE71</f>
        <v>6.1844277867193535E-2</v>
      </c>
      <c r="AM69" s="54">
        <f t="shared" si="47"/>
        <v>6.1844277867193531</v>
      </c>
      <c r="AN69" s="14" t="str">
        <f>IF('Indicator Data'!AJ71="No data","x",IF(('Indicator Data'!AJ71)^2&gt;AN$135,10,IF(('Indicator Data'!AJ71)^2&lt;AN$136,0,10-(AN$135-('Indicator Data'!AJ71)^2)/(AN$135-AN$136)*10)))</f>
        <v>x</v>
      </c>
      <c r="AO69" s="54" t="str">
        <f t="shared" si="48"/>
        <v>x</v>
      </c>
      <c r="AP69" s="38">
        <f t="shared" si="35"/>
        <v>5.2589887351347908</v>
      </c>
      <c r="AQ69" s="57">
        <f t="shared" si="36"/>
        <v>3.0473910046532704</v>
      </c>
    </row>
    <row r="70" spans="1:43" s="11" customFormat="1" x14ac:dyDescent="0.25">
      <c r="A70" s="11" t="s">
        <v>414</v>
      </c>
      <c r="B70" s="32" t="s">
        <v>14</v>
      </c>
      <c r="C70" s="32" t="s">
        <v>543</v>
      </c>
      <c r="D70" s="14">
        <f>IF('Indicator Data'!M72="No data",IF((0.1284*LN('Indicator Data'!BD72)-0.4735)&gt;D$136,0,IF((0.1284*LN('Indicator Data'!BD72)-0.4735)&lt;D$135,10,(D$136-(0.1284*LN('Indicator Data'!BD72)-0.4735))/(D$136-D$135)*10)),IF('Indicator Data'!M72&gt;D$136,0,IF('Indicator Data'!M72&lt;D$135,10,(D$136-'Indicator Data'!M72)/(D$136-D$135)*10)))</f>
        <v>6.1538461538461533</v>
      </c>
      <c r="E70" s="14">
        <f>IF('Indicator Data'!N72="No data","x",IF('Indicator Data'!N72&gt;E$136,10,IF('Indicator Data'!N72&lt;E$135,0,10-(E$136-'Indicator Data'!N72)/(E$136-E$135)*10)))</f>
        <v>2.1423733333333335</v>
      </c>
      <c r="F70" s="54">
        <f t="shared" si="49"/>
        <v>4.4432471730364771</v>
      </c>
      <c r="G70" s="14" t="str">
        <f>IF('Indicator Data'!AE72="No data","x",IF('Indicator Data'!AE72&gt;G$136,10,IF('Indicator Data'!AE72&lt;G$135,0,10-(G$136-'Indicator Data'!AE72)/(G$136-G$135)*10)))</f>
        <v>x</v>
      </c>
      <c r="H70" s="14">
        <f>IF('Indicator Data'!AF72="No data","x",IF('Indicator Data'!AF72&gt;H$136,10,IF('Indicator Data'!AF72&lt;H$135,0,10-(H$136-'Indicator Data'!AF72)/(H$136-H$135)*10)))</f>
        <v>4.6725000000000003</v>
      </c>
      <c r="I70" s="54">
        <f t="shared" si="50"/>
        <v>4.6725000000000003</v>
      </c>
      <c r="J70" s="37">
        <f>SUM('Indicator Data'!P72,SUM('Indicator Data'!Q72:R72)*1000000)</f>
        <v>4533945941</v>
      </c>
      <c r="K70" s="37">
        <f>J70/'Indicator Data (national)'!$AY$12</f>
        <v>26.114891751071887</v>
      </c>
      <c r="L70" s="14">
        <f t="shared" si="37"/>
        <v>0.5222978350214369</v>
      </c>
      <c r="M70" s="14">
        <f>IF('Indicator Data'!S72="No data","x",IF('Indicator Data'!S72&gt;M$136,10,IF('Indicator Data'!S72&lt;M$135,0,10-(M$136-'Indicator Data'!S72)/(M$136-M$135)*10)))</f>
        <v>0.28983202086384097</v>
      </c>
      <c r="N70" s="134">
        <f>VLOOKUP(C70,'Indicator Data'!$C$5:$O$136,12,FALSE)/VLOOKUP(B70,'Indicator Data (national)'!$B$5:$AY$13,50,FALSE)*1000000</f>
        <v>8.4328260269851154E-4</v>
      </c>
      <c r="O70" s="14">
        <f t="shared" si="38"/>
        <v>8.4328260269828093E-5</v>
      </c>
      <c r="P70" s="54">
        <f t="shared" si="39"/>
        <v>0.27073806138184925</v>
      </c>
      <c r="Q70" s="47">
        <f t="shared" si="40"/>
        <v>3.4574331018637006</v>
      </c>
      <c r="R70" s="37">
        <f>IF(AND('Indicator Data'!AK72="No data",'Indicator Data'!AL72="No data"),0,SUM('Indicator Data'!AK72:AM72))</f>
        <v>0</v>
      </c>
      <c r="S70" s="14">
        <f t="shared" si="41"/>
        <v>0</v>
      </c>
      <c r="T70" s="43">
        <f>R70/'Indicator Data'!$BE72</f>
        <v>0</v>
      </c>
      <c r="U70" s="14">
        <f t="shared" si="42"/>
        <v>0</v>
      </c>
      <c r="V70" s="15">
        <f t="shared" si="51"/>
        <v>0</v>
      </c>
      <c r="W70" s="14">
        <f>IF('Indicator Data'!Z72="No data","x",IF('Indicator Data'!Z72&gt;W$136,10,IF('Indicator Data'!Z72&lt;W$135,0,10-(W$136-'Indicator Data'!Z72)/(W$136-W$135)*10)))</f>
        <v>7.4</v>
      </c>
      <c r="X70" s="14">
        <f>IF('Indicator Data'!Y72="No data","x",IF('Indicator Data'!Y72&gt;X$136,10,IF('Indicator Data'!Y72&lt;X$135,0,10-(X$136-'Indicator Data'!Y72)/(X$136-X$135)*10)))</f>
        <v>6.1454545454545455</v>
      </c>
      <c r="Y70" s="14">
        <f>IF('Indicator Data'!AD72="No data","x",IF('Indicator Data'!AD72&gt;Y$136,10,IF('Indicator Data'!AD72&lt;Y$135,0,10-(Y$136-'Indicator Data'!AD72)/(Y$136-Y$135)*10)))</f>
        <v>10</v>
      </c>
      <c r="Z70" s="139">
        <f>IF('Indicator Data'!AA72="No data","x",'Indicator Data'!AA72/'Indicator Data'!$BE72*100000)</f>
        <v>0</v>
      </c>
      <c r="AA70" s="137">
        <f t="shared" si="43"/>
        <v>0</v>
      </c>
      <c r="AB70" s="139">
        <f>IF('Indicator Data'!AB72="No data","x",'Indicator Data'!AB72/'Indicator Data'!$BE72*100000)</f>
        <v>3.6254496980839352</v>
      </c>
      <c r="AC70" s="137">
        <f t="shared" si="44"/>
        <v>8.5312062793758852</v>
      </c>
      <c r="AD70" s="54">
        <f t="shared" si="45"/>
        <v>6.4153321649660864</v>
      </c>
      <c r="AE70" s="14">
        <f>IF('Indicator Data'!T72="No data","x",IF('Indicator Data'!T72&gt;AE$136,10,IF('Indicator Data'!T72&lt;AE$135,0,10-(AE$136-'Indicator Data'!T72)/(AE$136-AE$135)*10)))</f>
        <v>9.7692307692307701</v>
      </c>
      <c r="AF70" s="14">
        <f>IF('Indicator Data'!U72="No data","x",IF('Indicator Data'!U72&gt;AF$136,10,IF('Indicator Data'!U72&lt;AF$135,0,10-(AF$136-'Indicator Data'!U72)/(AF$136-AF$135)*10)))</f>
        <v>2.9616356000118991</v>
      </c>
      <c r="AG70" s="54">
        <f t="shared" si="52"/>
        <v>6.3654331846213346</v>
      </c>
      <c r="AH70" s="14">
        <f>IF('Indicator Data'!AN72="No data","x",IF('Indicator Data'!AN72&gt;AH$136,10,IF('Indicator Data'!AN72&lt;AH$135,0,10-(AH$136-'Indicator Data'!AN72)/(AH$136-AH$135)*10)))</f>
        <v>3.4048912234814752</v>
      </c>
      <c r="AI70" s="14">
        <f>IF('Indicator Data'!AS72="No data","x",IF('Indicator Data'!AS72&gt;AI$136,10,IF('Indicator Data'!AS72&lt;AI$135,0,10-(AI$136-'Indicator Data'!AS72)/(AI$136-AI$135)*10)))</f>
        <v>2.6384408310270242</v>
      </c>
      <c r="AJ70" s="54">
        <f t="shared" si="46"/>
        <v>3.0216660272542497</v>
      </c>
      <c r="AK70" s="37">
        <f>'Indicator Data'!AI72+'Indicator Data'!AH72*0.5+'Indicator Data'!AG72*0.25</f>
        <v>0</v>
      </c>
      <c r="AL70" s="44">
        <f>AK70/'Indicator Data'!BE72</f>
        <v>0</v>
      </c>
      <c r="AM70" s="54">
        <f t="shared" si="47"/>
        <v>0</v>
      </c>
      <c r="AN70" s="14" t="str">
        <f>IF('Indicator Data'!AJ72="No data","x",IF(('Indicator Data'!AJ72)^2&gt;AN$135,10,IF(('Indicator Data'!AJ72)^2&lt;AN$136,0,10-(AN$135-('Indicator Data'!AJ72)^2)/(AN$135-AN$136)*10)))</f>
        <v>x</v>
      </c>
      <c r="AO70" s="54" t="str">
        <f t="shared" si="48"/>
        <v>x</v>
      </c>
      <c r="AP70" s="38">
        <f t="shared" si="35"/>
        <v>4.4211971603551579</v>
      </c>
      <c r="AQ70" s="57">
        <f t="shared" si="36"/>
        <v>2.4894884546373488</v>
      </c>
    </row>
    <row r="71" spans="1:43" s="11" customFormat="1" x14ac:dyDescent="0.25">
      <c r="A71" s="11" t="s">
        <v>415</v>
      </c>
      <c r="B71" s="32" t="s">
        <v>14</v>
      </c>
      <c r="C71" s="32" t="s">
        <v>544</v>
      </c>
      <c r="D71" s="14">
        <f>IF('Indicator Data'!M73="No data",IF((0.1284*LN('Indicator Data'!BD73)-0.4735)&gt;D$136,0,IF((0.1284*LN('Indicator Data'!BD73)-0.4735)&lt;D$135,10,(D$136-(0.1284*LN('Indicator Data'!BD73)-0.4735))/(D$136-D$135)*10)),IF('Indicator Data'!M73&gt;D$136,0,IF('Indicator Data'!M73&lt;D$135,10,(D$136-'Indicator Data'!M73)/(D$136-D$135)*10)))</f>
        <v>5.4153846153846166</v>
      </c>
      <c r="E71" s="14">
        <f>IF('Indicator Data'!N73="No data","x",IF('Indicator Data'!N73&gt;E$136,10,IF('Indicator Data'!N73&lt;E$135,0,10-(E$136-'Indicator Data'!N73)/(E$136-E$135)*10)))</f>
        <v>1.260077777777779</v>
      </c>
      <c r="F71" s="54">
        <f t="shared" si="49"/>
        <v>3.6205309221703681</v>
      </c>
      <c r="G71" s="14" t="str">
        <f>IF('Indicator Data'!AE73="No data","x",IF('Indicator Data'!AE73&gt;G$136,10,IF('Indicator Data'!AE73&lt;G$135,0,10-(G$136-'Indicator Data'!AE73)/(G$136-G$135)*10)))</f>
        <v>x</v>
      </c>
      <c r="H71" s="14">
        <f>IF('Indicator Data'!AF73="No data","x",IF('Indicator Data'!AF73&gt;H$136,10,IF('Indicator Data'!AF73&lt;H$135,0,10-(H$136-'Indicator Data'!AF73)/(H$136-H$135)*10)))</f>
        <v>5.4949999999999992</v>
      </c>
      <c r="I71" s="54">
        <f t="shared" si="50"/>
        <v>5.4949999999999992</v>
      </c>
      <c r="J71" s="37">
        <f>SUM('Indicator Data'!P73,SUM('Indicator Data'!Q73:R73)*1000000)</f>
        <v>4533945941</v>
      </c>
      <c r="K71" s="37">
        <f>J71/'Indicator Data (national)'!$AY$12</f>
        <v>26.114891751071887</v>
      </c>
      <c r="L71" s="14">
        <f t="shared" si="37"/>
        <v>0.5222978350214369</v>
      </c>
      <c r="M71" s="14">
        <f>IF('Indicator Data'!S73="No data","x",IF('Indicator Data'!S73&gt;M$136,10,IF('Indicator Data'!S73&lt;M$135,0,10-(M$136-'Indicator Data'!S73)/(M$136-M$135)*10)))</f>
        <v>0.28983202086384097</v>
      </c>
      <c r="N71" s="134">
        <f>VLOOKUP(C71,'Indicator Data'!$C$5:$O$136,12,FALSE)/VLOOKUP(B71,'Indicator Data (national)'!$B$5:$AY$13,50,FALSE)*1000000</f>
        <v>6.1459717169585451E-4</v>
      </c>
      <c r="O71" s="14">
        <f t="shared" si="38"/>
        <v>6.1459717169753958E-5</v>
      </c>
      <c r="P71" s="54">
        <f t="shared" si="39"/>
        <v>0.27073043853414919</v>
      </c>
      <c r="Q71" s="47">
        <f t="shared" si="40"/>
        <v>3.2516980707187213</v>
      </c>
      <c r="R71" s="37">
        <f>IF(AND('Indicator Data'!AK73="No data",'Indicator Data'!AL73="No data"),0,SUM('Indicator Data'!AK73:AM73))</f>
        <v>0</v>
      </c>
      <c r="S71" s="14">
        <f t="shared" si="41"/>
        <v>0</v>
      </c>
      <c r="T71" s="43">
        <f>R71/'Indicator Data'!$BE73</f>
        <v>0</v>
      </c>
      <c r="U71" s="14">
        <f t="shared" si="42"/>
        <v>0</v>
      </c>
      <c r="V71" s="15">
        <f t="shared" si="51"/>
        <v>0</v>
      </c>
      <c r="W71" s="14">
        <f>IF('Indicator Data'!Z73="No data","x",IF('Indicator Data'!Z73&gt;W$136,10,IF('Indicator Data'!Z73&lt;W$135,0,10-(W$136-'Indicator Data'!Z73)/(W$136-W$135)*10)))</f>
        <v>7.4</v>
      </c>
      <c r="X71" s="14">
        <f>IF('Indicator Data'!Y73="No data","x",IF('Indicator Data'!Y73&gt;X$136,10,IF('Indicator Data'!Y73&lt;X$135,0,10-(X$136-'Indicator Data'!Y73)/(X$136-X$135)*10)))</f>
        <v>6.1454545454545455</v>
      </c>
      <c r="Y71" s="14">
        <f>IF('Indicator Data'!AD73="No data","x",IF('Indicator Data'!AD73&gt;Y$136,10,IF('Indicator Data'!AD73&lt;Y$135,0,10-(Y$136-'Indicator Data'!AD73)/(Y$136-Y$135)*10)))</f>
        <v>10</v>
      </c>
      <c r="Z71" s="139">
        <f>IF('Indicator Data'!AA73="No data","x",'Indicator Data'!AA73/'Indicator Data'!$BE73*100000)</f>
        <v>0</v>
      </c>
      <c r="AA71" s="137">
        <f t="shared" si="43"/>
        <v>0</v>
      </c>
      <c r="AB71" s="139">
        <f>IF('Indicator Data'!AB73="No data","x",'Indicator Data'!AB73/'Indicator Data'!$BE73*100000)</f>
        <v>2.0149911184592506</v>
      </c>
      <c r="AC71" s="137">
        <f t="shared" si="44"/>
        <v>7.680910454092265</v>
      </c>
      <c r="AD71" s="54">
        <f t="shared" si="45"/>
        <v>6.2452729999093624</v>
      </c>
      <c r="AE71" s="14">
        <f>IF('Indicator Data'!T73="No data","x",IF('Indicator Data'!T73&gt;AE$136,10,IF('Indicator Data'!T73&lt;AE$135,0,10-(AE$136-'Indicator Data'!T73)/(AE$136-AE$135)*10)))</f>
        <v>8.615384615384615</v>
      </c>
      <c r="AF71" s="14">
        <f>IF('Indicator Data'!U73="No data","x",IF('Indicator Data'!U73&gt;AF$136,10,IF('Indicator Data'!U73&lt;AF$135,0,10-(AF$136-'Indicator Data'!U73)/(AF$136-AF$135)*10)))</f>
        <v>2.1414861500172568</v>
      </c>
      <c r="AG71" s="54">
        <f t="shared" si="52"/>
        <v>5.3784353827009355</v>
      </c>
      <c r="AH71" s="14">
        <f>IF('Indicator Data'!AN73="No data","x",IF('Indicator Data'!AN73&gt;AH$136,10,IF('Indicator Data'!AN73&lt;AH$135,0,10-(AH$136-'Indicator Data'!AN73)/(AH$136-AH$135)*10)))</f>
        <v>2.5416792217143609</v>
      </c>
      <c r="AI71" s="14">
        <f>IF('Indicator Data'!AS73="No data","x",IF('Indicator Data'!AS73&gt;AI$136,10,IF('Indicator Data'!AS73&lt;AI$135,0,10-(AI$136-'Indicator Data'!AS73)/(AI$136-AI$135)*10)))</f>
        <v>2.6384415047949661</v>
      </c>
      <c r="AJ71" s="54">
        <f t="shared" si="46"/>
        <v>2.5900603632546635</v>
      </c>
      <c r="AK71" s="37">
        <f>'Indicator Data'!AI73+'Indicator Data'!AH73*0.5+'Indicator Data'!AG73*0.25</f>
        <v>297713.2205776067</v>
      </c>
      <c r="AL71" s="44">
        <f>AK71/'Indicator Data'!BE73</f>
        <v>6.1844277867193535E-2</v>
      </c>
      <c r="AM71" s="54">
        <f t="shared" si="47"/>
        <v>6.1844277867193531</v>
      </c>
      <c r="AN71" s="14" t="str">
        <f>IF('Indicator Data'!AJ73="No data","x",IF(('Indicator Data'!AJ73)^2&gt;AN$135,10,IF(('Indicator Data'!AJ73)^2&lt;AN$136,0,10-(AN$135-('Indicator Data'!AJ73)^2)/(AN$135-AN$136)*10)))</f>
        <v>x</v>
      </c>
      <c r="AO71" s="54" t="str">
        <f t="shared" si="48"/>
        <v>x</v>
      </c>
      <c r="AP71" s="38">
        <f t="shared" si="35"/>
        <v>5.2613152902073859</v>
      </c>
      <c r="AQ71" s="57">
        <f t="shared" si="36"/>
        <v>3.0489940601514358</v>
      </c>
    </row>
    <row r="72" spans="1:43" s="11" customFormat="1" x14ac:dyDescent="0.25">
      <c r="A72" s="11" t="s">
        <v>416</v>
      </c>
      <c r="B72" s="32" t="s">
        <v>14</v>
      </c>
      <c r="C72" s="32" t="s">
        <v>545</v>
      </c>
      <c r="D72" s="14">
        <f>IF('Indicator Data'!M74="No data",IF((0.1284*LN('Indicator Data'!BD74)-0.4735)&gt;D$136,0,IF((0.1284*LN('Indicator Data'!BD74)-0.4735)&lt;D$135,10,(D$136-(0.1284*LN('Indicator Data'!BD74)-0.4735))/(D$136-D$135)*10)),IF('Indicator Data'!M74&gt;D$136,0,IF('Indicator Data'!M74&lt;D$135,10,(D$136-'Indicator Data'!M74)/(D$136-D$135)*10)))</f>
        <v>8.1846153846153857</v>
      </c>
      <c r="E72" s="14">
        <f>IF('Indicator Data'!N74="No data","x",IF('Indicator Data'!N74&gt;E$136,10,IF('Indicator Data'!N74&lt;E$135,0,10-(E$136-'Indicator Data'!N74)/(E$136-E$135)*10)))</f>
        <v>4.774659999999999</v>
      </c>
      <c r="F72" s="54">
        <f t="shared" si="49"/>
        <v>6.8048834002467915</v>
      </c>
      <c r="G72" s="14" t="str">
        <f>IF('Indicator Data'!AE74="No data","x",IF('Indicator Data'!AE74&gt;G$136,10,IF('Indicator Data'!AE74&lt;G$135,0,10-(G$136-'Indicator Data'!AE74)/(G$136-G$135)*10)))</f>
        <v>x</v>
      </c>
      <c r="H72" s="14">
        <f>IF('Indicator Data'!AF74="No data","x",IF('Indicator Data'!AF74&gt;H$136,10,IF('Indicator Data'!AF74&lt;H$135,0,10-(H$136-'Indicator Data'!AF74)/(H$136-H$135)*10)))</f>
        <v>4.375</v>
      </c>
      <c r="I72" s="54">
        <f t="shared" si="50"/>
        <v>4.375</v>
      </c>
      <c r="J72" s="37">
        <f>SUM('Indicator Data'!P74,SUM('Indicator Data'!Q74:R74)*1000000)</f>
        <v>4533945941</v>
      </c>
      <c r="K72" s="37">
        <f>J72/'Indicator Data (national)'!$AY$12</f>
        <v>26.114891751071887</v>
      </c>
      <c r="L72" s="14">
        <f t="shared" si="37"/>
        <v>0.5222978350214369</v>
      </c>
      <c r="M72" s="14">
        <f>IF('Indicator Data'!S74="No data","x",IF('Indicator Data'!S74&gt;M$136,10,IF('Indicator Data'!S74&lt;M$135,0,10-(M$136-'Indicator Data'!S74)/(M$136-M$135)*10)))</f>
        <v>0.28983202086384097</v>
      </c>
      <c r="N72" s="134">
        <f>VLOOKUP(C72,'Indicator Data'!$C$5:$O$136,12,FALSE)/VLOOKUP(B72,'Indicator Data (national)'!$B$5:$AY$13,50,FALSE)*1000000</f>
        <v>1.5255546679932006E-3</v>
      </c>
      <c r="O72" s="14">
        <f t="shared" si="38"/>
        <v>1.5255546679959764E-4</v>
      </c>
      <c r="P72" s="54">
        <f t="shared" si="39"/>
        <v>0.27076080378402584</v>
      </c>
      <c r="Q72" s="47">
        <f t="shared" si="40"/>
        <v>4.5638819010694016</v>
      </c>
      <c r="R72" s="37">
        <f>IF(AND('Indicator Data'!AK74="No data",'Indicator Data'!AL74="No data"),0,SUM('Indicator Data'!AK74:AM74))</f>
        <v>0</v>
      </c>
      <c r="S72" s="14">
        <f t="shared" si="41"/>
        <v>0</v>
      </c>
      <c r="T72" s="43">
        <f>R72/'Indicator Data'!$BE74</f>
        <v>0</v>
      </c>
      <c r="U72" s="14">
        <f t="shared" si="42"/>
        <v>0</v>
      </c>
      <c r="V72" s="15">
        <f t="shared" si="51"/>
        <v>0</v>
      </c>
      <c r="W72" s="14">
        <f>IF('Indicator Data'!Z74="No data","x",IF('Indicator Data'!Z74&gt;W$136,10,IF('Indicator Data'!Z74&lt;W$135,0,10-(W$136-'Indicator Data'!Z74)/(W$136-W$135)*10)))</f>
        <v>7.4</v>
      </c>
      <c r="X72" s="14">
        <f>IF('Indicator Data'!Y74="No data","x",IF('Indicator Data'!Y74&gt;X$136,10,IF('Indicator Data'!Y74&lt;X$135,0,10-(X$136-'Indicator Data'!Y74)/(X$136-X$135)*10)))</f>
        <v>6.1454545454545455</v>
      </c>
      <c r="Y72" s="14">
        <f>IF('Indicator Data'!AD74="No data","x",IF('Indicator Data'!AD74&gt;Y$136,10,IF('Indicator Data'!AD74&lt;Y$135,0,10-(Y$136-'Indicator Data'!AD74)/(Y$136-Y$135)*10)))</f>
        <v>10</v>
      </c>
      <c r="Z72" s="139">
        <f>IF('Indicator Data'!AA74="No data","x",'Indicator Data'!AA74/'Indicator Data'!$BE74*100000)</f>
        <v>1.1203262390007971</v>
      </c>
      <c r="AA72" s="137">
        <f t="shared" si="43"/>
        <v>5.5403112359335918</v>
      </c>
      <c r="AB72" s="139">
        <f>IF('Indicator Data'!AB74="No data","x",'Indicator Data'!AB74/'Indicator Data'!$BE74*100000)</f>
        <v>5.1214913782893579</v>
      </c>
      <c r="AC72" s="137">
        <f t="shared" si="44"/>
        <v>9.0313214864868883</v>
      </c>
      <c r="AD72" s="54">
        <f t="shared" si="45"/>
        <v>7.6234174535750059</v>
      </c>
      <c r="AE72" s="14">
        <f>IF('Indicator Data'!T74="No data","x",IF('Indicator Data'!T74&gt;AE$136,10,IF('Indicator Data'!T74&lt;AE$135,0,10-(AE$136-'Indicator Data'!T74)/(AE$136-AE$135)*10)))</f>
        <v>9.384615384615385</v>
      </c>
      <c r="AF72" s="14">
        <f>IF('Indicator Data'!U74="No data","x",IF('Indicator Data'!U74&gt;AF$136,10,IF('Indicator Data'!U74&lt;AF$135,0,10-(AF$136-'Indicator Data'!U74)/(AF$136-AF$135)*10)))</f>
        <v>2.5059921378398506</v>
      </c>
      <c r="AG72" s="54">
        <f t="shared" si="52"/>
        <v>5.9453037612276178</v>
      </c>
      <c r="AH72" s="14">
        <f>IF('Indicator Data'!AN74="No data","x",IF('Indicator Data'!AN74&gt;AH$136,10,IF('Indicator Data'!AN74&lt;AH$135,0,10-(AH$136-'Indicator Data'!AN74)/(AH$136-AH$135)*10)))</f>
        <v>3.1651049583437549</v>
      </c>
      <c r="AI72" s="14">
        <f>IF('Indicator Data'!AS74="No data","x",IF('Indicator Data'!AS74&gt;AI$136,10,IF('Indicator Data'!AS74&lt;AI$135,0,10-(AI$136-'Indicator Data'!AS74)/(AI$136-AI$135)*10)))</f>
        <v>2.3300559906105098</v>
      </c>
      <c r="AJ72" s="54">
        <f t="shared" si="46"/>
        <v>2.7475804744771324</v>
      </c>
      <c r="AK72" s="37">
        <f>'Indicator Data'!AI74+'Indicator Data'!AH74*0.5+'Indicator Data'!AG74*0.25</f>
        <v>0</v>
      </c>
      <c r="AL72" s="44">
        <f>AK72/'Indicator Data'!BE74</f>
        <v>0</v>
      </c>
      <c r="AM72" s="54">
        <f t="shared" si="47"/>
        <v>0</v>
      </c>
      <c r="AN72" s="14" t="str">
        <f>IF('Indicator Data'!AJ74="No data","x",IF(('Indicator Data'!AJ74)^2&gt;AN$135,10,IF(('Indicator Data'!AJ74)^2&lt;AN$136,0,10-(AN$135-('Indicator Data'!AJ74)^2)/(AN$135-AN$136)*10)))</f>
        <v>x</v>
      </c>
      <c r="AO72" s="54" t="str">
        <f t="shared" si="48"/>
        <v>x</v>
      </c>
      <c r="AP72" s="38">
        <f t="shared" si="35"/>
        <v>4.7144120407038521</v>
      </c>
      <c r="AQ72" s="57">
        <f t="shared" si="36"/>
        <v>2.6805456427907197</v>
      </c>
    </row>
    <row r="73" spans="1:43" s="11" customFormat="1" x14ac:dyDescent="0.25">
      <c r="A73" s="11" t="s">
        <v>417</v>
      </c>
      <c r="B73" s="32" t="s">
        <v>14</v>
      </c>
      <c r="C73" s="32" t="s">
        <v>546</v>
      </c>
      <c r="D73" s="14">
        <f>IF('Indicator Data'!M75="No data",IF((0.1284*LN('Indicator Data'!BD75)-0.4735)&gt;D$136,0,IF((0.1284*LN('Indicator Data'!BD75)-0.4735)&lt;D$135,10,(D$136-(0.1284*LN('Indicator Data'!BD75)-0.4735))/(D$136-D$135)*10)),IF('Indicator Data'!M75&gt;D$136,0,IF('Indicator Data'!M75&lt;D$135,10,(D$136-'Indicator Data'!M75)/(D$136-D$135)*10)))</f>
        <v>7.2153846153846155</v>
      </c>
      <c r="E73" s="14">
        <f>IF('Indicator Data'!N75="No data","x",IF('Indicator Data'!N75&gt;E$136,10,IF('Indicator Data'!N75&lt;E$135,0,10-(E$136-'Indicator Data'!N75)/(E$136-E$135)*10)))</f>
        <v>0.65896222222222178</v>
      </c>
      <c r="F73" s="54">
        <f t="shared" si="49"/>
        <v>4.7299894727372829</v>
      </c>
      <c r="G73" s="14" t="str">
        <f>IF('Indicator Data'!AE75="No data","x",IF('Indicator Data'!AE75&gt;G$136,10,IF('Indicator Data'!AE75&lt;G$135,0,10-(G$136-'Indicator Data'!AE75)/(G$136-G$135)*10)))</f>
        <v>x</v>
      </c>
      <c r="H73" s="14">
        <f>IF('Indicator Data'!AF75="No data","x",IF('Indicator Data'!AF75&gt;H$136,10,IF('Indicator Data'!AF75&lt;H$135,0,10-(H$136-'Indicator Data'!AF75)/(H$136-H$135)*10)))</f>
        <v>4.1924999999999999</v>
      </c>
      <c r="I73" s="54">
        <f t="shared" si="50"/>
        <v>4.1924999999999999</v>
      </c>
      <c r="J73" s="37">
        <f>SUM('Indicator Data'!P75,SUM('Indicator Data'!Q75:R75)*1000000)</f>
        <v>4533945941</v>
      </c>
      <c r="K73" s="37">
        <f>J73/'Indicator Data (national)'!$AY$12</f>
        <v>26.114891751071887</v>
      </c>
      <c r="L73" s="14">
        <f t="shared" si="37"/>
        <v>0.5222978350214369</v>
      </c>
      <c r="M73" s="14">
        <f>IF('Indicator Data'!S75="No data","x",IF('Indicator Data'!S75&gt;M$136,10,IF('Indicator Data'!S75&lt;M$135,0,10-(M$136-'Indicator Data'!S75)/(M$136-M$135)*10)))</f>
        <v>0.28983202086384097</v>
      </c>
      <c r="N73" s="134">
        <f>VLOOKUP(C73,'Indicator Data'!$C$5:$O$136,12,FALSE)/VLOOKUP(B73,'Indicator Data (national)'!$B$5:$AY$13,50,FALSE)*1000000</f>
        <v>4.5879181935214305E-4</v>
      </c>
      <c r="O73" s="14">
        <f t="shared" si="38"/>
        <v>4.5879181936214763E-5</v>
      </c>
      <c r="P73" s="54">
        <f t="shared" si="39"/>
        <v>0.27072524502240469</v>
      </c>
      <c r="Q73" s="47">
        <f t="shared" si="40"/>
        <v>3.4808010476242428</v>
      </c>
      <c r="R73" s="37">
        <f>IF(AND('Indicator Data'!AK75="No data",'Indicator Data'!AL75="No data"),0,SUM('Indicator Data'!AK75:AM75))</f>
        <v>0</v>
      </c>
      <c r="S73" s="14">
        <f t="shared" si="41"/>
        <v>0</v>
      </c>
      <c r="T73" s="43">
        <f>R73/'Indicator Data'!$BE75</f>
        <v>0</v>
      </c>
      <c r="U73" s="14">
        <f t="shared" si="42"/>
        <v>0</v>
      </c>
      <c r="V73" s="15">
        <f t="shared" si="51"/>
        <v>0</v>
      </c>
      <c r="W73" s="14">
        <f>IF('Indicator Data'!Z75="No data","x",IF('Indicator Data'!Z75&gt;W$136,10,IF('Indicator Data'!Z75&lt;W$135,0,10-(W$136-'Indicator Data'!Z75)/(W$136-W$135)*10)))</f>
        <v>7.4</v>
      </c>
      <c r="X73" s="14">
        <f>IF('Indicator Data'!Y75="No data","x",IF('Indicator Data'!Y75&gt;X$136,10,IF('Indicator Data'!Y75&lt;X$135,0,10-(X$136-'Indicator Data'!Y75)/(X$136-X$135)*10)))</f>
        <v>6.1454545454545455</v>
      </c>
      <c r="Y73" s="14">
        <f>IF('Indicator Data'!AD75="No data","x",IF('Indicator Data'!AD75&gt;Y$136,10,IF('Indicator Data'!AD75&lt;Y$135,0,10-(Y$136-'Indicator Data'!AD75)/(Y$136-Y$135)*10)))</f>
        <v>10</v>
      </c>
      <c r="Z73" s="139">
        <f>IF('Indicator Data'!AA75="No data","x",'Indicator Data'!AA75/'Indicator Data'!$BE75*100000)</f>
        <v>0</v>
      </c>
      <c r="AA73" s="137">
        <f t="shared" si="43"/>
        <v>0</v>
      </c>
      <c r="AB73" s="139">
        <f>IF('Indicator Data'!AB75="No data","x",'Indicator Data'!AB75/'Indicator Data'!$BE75*100000)</f>
        <v>4.14175410595365</v>
      </c>
      <c r="AC73" s="137">
        <f t="shared" si="44"/>
        <v>8.7239477048603256</v>
      </c>
      <c r="AD73" s="54">
        <f t="shared" si="45"/>
        <v>6.4538804500629734</v>
      </c>
      <c r="AE73" s="14">
        <f>IF('Indicator Data'!T75="No data","x",IF('Indicator Data'!T75&gt;AE$136,10,IF('Indicator Data'!T75&lt;AE$135,0,10-(AE$136-'Indicator Data'!T75)/(AE$136-AE$135)*10)))</f>
        <v>8.2307692307692299</v>
      </c>
      <c r="AF73" s="14">
        <f>IF('Indicator Data'!U75="No data","x",IF('Indicator Data'!U75&gt;AF$136,10,IF('Indicator Data'!U75&lt;AF$135,0,10-(AF$136-'Indicator Data'!U75)/(AF$136-AF$135)*10)))</f>
        <v>2.3693060484942432</v>
      </c>
      <c r="AG73" s="54">
        <f t="shared" si="52"/>
        <v>5.3000376396317366</v>
      </c>
      <c r="AH73" s="14">
        <f>IF('Indicator Data'!AN75="No data","x",IF('Indicator Data'!AN75&gt;AH$136,10,IF('Indicator Data'!AN75&lt;AH$135,0,10-(AH$136-'Indicator Data'!AN75)/(AH$136-AH$135)*10)))</f>
        <v>1.8223105103678581</v>
      </c>
      <c r="AI73" s="14">
        <f>IF('Indicator Data'!AS75="No data","x",IF('Indicator Data'!AS75&gt;AI$136,10,IF('Indicator Data'!AS75&lt;AI$135,0,10-(AI$136-'Indicator Data'!AS75)/(AI$136-AI$135)*10)))</f>
        <v>2.6384600436162629</v>
      </c>
      <c r="AJ73" s="54">
        <f t="shared" si="46"/>
        <v>2.2303852769920605</v>
      </c>
      <c r="AK73" s="37">
        <f>'Indicator Data'!AI75+'Indicator Data'!AH75*0.5+'Indicator Data'!AG75*0.25</f>
        <v>228458.14289358733</v>
      </c>
      <c r="AL73" s="44">
        <f>AK73/'Indicator Data'!BE75</f>
        <v>6.1844277867193521E-2</v>
      </c>
      <c r="AM73" s="54">
        <f t="shared" si="47"/>
        <v>6.1844277867193522</v>
      </c>
      <c r="AN73" s="14" t="str">
        <f>IF('Indicator Data'!AJ75="No data","x",IF(('Indicator Data'!AJ75)^2&gt;AN$135,10,IF(('Indicator Data'!AJ75)^2&lt;AN$136,0,10-(AN$135-('Indicator Data'!AJ75)^2)/(AN$135-AN$136)*10)))</f>
        <v>x</v>
      </c>
      <c r="AO73" s="54" t="str">
        <f t="shared" si="48"/>
        <v>x</v>
      </c>
      <c r="AP73" s="38">
        <f t="shared" si="35"/>
        <v>5.2450469854528761</v>
      </c>
      <c r="AQ73" s="57">
        <f t="shared" si="36"/>
        <v>3.0377914540498656</v>
      </c>
    </row>
    <row r="74" spans="1:43" s="11" customFormat="1" x14ac:dyDescent="0.25">
      <c r="A74" s="11" t="s">
        <v>418</v>
      </c>
      <c r="B74" s="32" t="s">
        <v>14</v>
      </c>
      <c r="C74" s="32" t="s">
        <v>547</v>
      </c>
      <c r="D74" s="14">
        <f>IF('Indicator Data'!M76="No data",IF((0.1284*LN('Indicator Data'!BD76)-0.4735)&gt;D$136,0,IF((0.1284*LN('Indicator Data'!BD76)-0.4735)&lt;D$135,10,(D$136-(0.1284*LN('Indicator Data'!BD76)-0.4735))/(D$136-D$135)*10)),IF('Indicator Data'!M76&gt;D$136,0,IF('Indicator Data'!M76&lt;D$135,10,(D$136-'Indicator Data'!M76)/(D$136-D$135)*10)))</f>
        <v>6.4923076923076914</v>
      </c>
      <c r="E74" s="14">
        <f>IF('Indicator Data'!N76="No data","x",IF('Indicator Data'!N76&gt;E$136,10,IF('Indicator Data'!N76&lt;E$135,0,10-(E$136-'Indicator Data'!N76)/(E$136-E$135)*10)))</f>
        <v>2.8091111111109512E-2</v>
      </c>
      <c r="F74" s="54">
        <f t="shared" si="49"/>
        <v>3.9563720755720313</v>
      </c>
      <c r="G74" s="14" t="str">
        <f>IF('Indicator Data'!AE76="No data","x",IF('Indicator Data'!AE76&gt;G$136,10,IF('Indicator Data'!AE76&lt;G$135,0,10-(G$136-'Indicator Data'!AE76)/(G$136-G$135)*10)))</f>
        <v>x</v>
      </c>
      <c r="H74" s="14">
        <f>IF('Indicator Data'!AF76="No data","x",IF('Indicator Data'!AF76&gt;H$136,10,IF('Indicator Data'!AF76&lt;H$135,0,10-(H$136-'Indicator Data'!AF76)/(H$136-H$135)*10)))</f>
        <v>5.8274999999999988</v>
      </c>
      <c r="I74" s="54">
        <f t="shared" si="50"/>
        <v>5.8274999999999988</v>
      </c>
      <c r="J74" s="37">
        <f>SUM('Indicator Data'!P76,SUM('Indicator Data'!Q76:R76)*1000000)</f>
        <v>4533945941</v>
      </c>
      <c r="K74" s="37">
        <f>J74/'Indicator Data (national)'!$AY$12</f>
        <v>26.114891751071887</v>
      </c>
      <c r="L74" s="14">
        <f t="shared" si="37"/>
        <v>0.5222978350214369</v>
      </c>
      <c r="M74" s="14">
        <f>IF('Indicator Data'!S76="No data","x",IF('Indicator Data'!S76&gt;M$136,10,IF('Indicator Data'!S76&lt;M$135,0,10-(M$136-'Indicator Data'!S76)/(M$136-M$135)*10)))</f>
        <v>0.28983202086384097</v>
      </c>
      <c r="N74" s="134">
        <f>VLOOKUP(C74,'Indicator Data'!$C$5:$O$136,12,FALSE)/VLOOKUP(B74,'Indicator Data (national)'!$B$5:$AY$13,50,FALSE)*1000000</f>
        <v>2.952740150935391E-4</v>
      </c>
      <c r="O74" s="14">
        <f t="shared" si="38"/>
        <v>2.9527401508744333E-5</v>
      </c>
      <c r="P74" s="54">
        <f t="shared" si="39"/>
        <v>0.27071979442892885</v>
      </c>
      <c r="Q74" s="47">
        <f t="shared" si="40"/>
        <v>3.5027409863932477</v>
      </c>
      <c r="R74" s="37">
        <f>IF(AND('Indicator Data'!AK76="No data",'Indicator Data'!AL76="No data"),0,SUM('Indicator Data'!AK76:AM76))</f>
        <v>0</v>
      </c>
      <c r="S74" s="14">
        <f t="shared" si="41"/>
        <v>0</v>
      </c>
      <c r="T74" s="43">
        <f>R74/'Indicator Data'!$BE76</f>
        <v>0</v>
      </c>
      <c r="U74" s="14">
        <f t="shared" si="42"/>
        <v>0</v>
      </c>
      <c r="V74" s="15">
        <f t="shared" si="51"/>
        <v>0</v>
      </c>
      <c r="W74" s="14">
        <f>IF('Indicator Data'!Z76="No data","x",IF('Indicator Data'!Z76&gt;W$136,10,IF('Indicator Data'!Z76&lt;W$135,0,10-(W$136-'Indicator Data'!Z76)/(W$136-W$135)*10)))</f>
        <v>7.4</v>
      </c>
      <c r="X74" s="14">
        <f>IF('Indicator Data'!Y76="No data","x",IF('Indicator Data'!Y76&gt;X$136,10,IF('Indicator Data'!Y76&lt;X$135,0,10-(X$136-'Indicator Data'!Y76)/(X$136-X$135)*10)))</f>
        <v>6.1454545454545455</v>
      </c>
      <c r="Y74" s="14">
        <f>IF('Indicator Data'!AD76="No data","x",IF('Indicator Data'!AD76&gt;Y$136,10,IF('Indicator Data'!AD76&lt;Y$135,0,10-(Y$136-'Indicator Data'!AD76)/(Y$136-Y$135)*10)))</f>
        <v>10</v>
      </c>
      <c r="Z74" s="139">
        <f>IF('Indicator Data'!AA76="No data","x",'Indicator Data'!AA76/'Indicator Data'!$BE76*100000)</f>
        <v>0</v>
      </c>
      <c r="AA74" s="137">
        <f t="shared" si="43"/>
        <v>0</v>
      </c>
      <c r="AB74" s="139">
        <f>IF('Indicator Data'!AB76="No data","x",'Indicator Data'!AB76/'Indicator Data'!$BE76*100000)</f>
        <v>8.6596351860300764</v>
      </c>
      <c r="AC74" s="137">
        <f t="shared" si="44"/>
        <v>9.7916653213390639</v>
      </c>
      <c r="AD74" s="54">
        <f t="shared" si="45"/>
        <v>6.6674239733587228</v>
      </c>
      <c r="AE74" s="14">
        <f>IF('Indicator Data'!T76="No data","x",IF('Indicator Data'!T76&gt;AE$136,10,IF('Indicator Data'!T76&lt;AE$135,0,10-(AE$136-'Indicator Data'!T76)/(AE$136-AE$135)*10)))</f>
        <v>5.4615384615384617</v>
      </c>
      <c r="AF74" s="14">
        <f>IF('Indicator Data'!U76="No data","x",IF('Indicator Data'!U76&gt;AF$136,10,IF('Indicator Data'!U76&lt;AF$135,0,10-(AF$136-'Indicator Data'!U76)/(AF$136-AF$135)*10)))</f>
        <v>3.189474758182719</v>
      </c>
      <c r="AG74" s="54">
        <f t="shared" si="52"/>
        <v>4.3255066098605903</v>
      </c>
      <c r="AH74" s="14">
        <f>IF('Indicator Data'!AN76="No data","x",IF('Indicator Data'!AN76&gt;AH$136,10,IF('Indicator Data'!AN76&lt;AH$135,0,10-(AH$136-'Indicator Data'!AN76)/(AH$136-AH$135)*10)))</f>
        <v>2.8773572780056593</v>
      </c>
      <c r="AI74" s="14">
        <f>IF('Indicator Data'!AS76="No data","x",IF('Indicator Data'!AS76&gt;AI$136,10,IF('Indicator Data'!AS76&lt;AI$135,0,10-(AI$136-'Indicator Data'!AS76)/(AI$136-AI$135)*10)))</f>
        <v>3.3237735073017971</v>
      </c>
      <c r="AJ74" s="54">
        <f t="shared" si="46"/>
        <v>3.1005653926537282</v>
      </c>
      <c r="AK74" s="37">
        <f>'Indicator Data'!AI76+'Indicator Data'!AH76*0.5+'Indicator Data'!AG76*0.25</f>
        <v>0</v>
      </c>
      <c r="AL74" s="44">
        <f>AK74/'Indicator Data'!BE76</f>
        <v>0</v>
      </c>
      <c r="AM74" s="54">
        <f t="shared" si="47"/>
        <v>0</v>
      </c>
      <c r="AN74" s="14" t="str">
        <f>IF('Indicator Data'!AJ76="No data","x",IF(('Indicator Data'!AJ76)^2&gt;AN$135,10,IF(('Indicator Data'!AJ76)^2&lt;AN$136,0,10-(AN$135-('Indicator Data'!AJ76)^2)/(AN$135-AN$136)*10)))</f>
        <v>x</v>
      </c>
      <c r="AO74" s="54" t="str">
        <f t="shared" si="48"/>
        <v>x</v>
      </c>
      <c r="AP74" s="38">
        <f t="shared" si="35"/>
        <v>3.9135078723378087</v>
      </c>
      <c r="AQ74" s="57">
        <f t="shared" si="36"/>
        <v>2.1683280253092776</v>
      </c>
    </row>
    <row r="75" spans="1:43" s="11" customFormat="1" x14ac:dyDescent="0.25">
      <c r="A75" s="11" t="s">
        <v>419</v>
      </c>
      <c r="B75" s="32" t="s">
        <v>14</v>
      </c>
      <c r="C75" s="32" t="s">
        <v>548</v>
      </c>
      <c r="D75" s="14">
        <f>IF('Indicator Data'!M77="No data",IF((0.1284*LN('Indicator Data'!BD77)-0.4735)&gt;D$136,0,IF((0.1284*LN('Indicator Data'!BD77)-0.4735)&lt;D$135,10,(D$136-(0.1284*LN('Indicator Data'!BD77)-0.4735))/(D$136-D$135)*10)),IF('Indicator Data'!M77&gt;D$136,0,IF('Indicator Data'!M77&lt;D$135,10,(D$136-'Indicator Data'!M77)/(D$136-D$135)*10)))</f>
        <v>6.8461538461538467</v>
      </c>
      <c r="E75" s="14">
        <f>IF('Indicator Data'!N77="No data","x",IF('Indicator Data'!N77&gt;E$136,10,IF('Indicator Data'!N77&lt;E$135,0,10-(E$136-'Indicator Data'!N77)/(E$136-E$135)*10)))</f>
        <v>1.6175355555555555</v>
      </c>
      <c r="F75" s="54">
        <f t="shared" si="49"/>
        <v>4.7479598449468874</v>
      </c>
      <c r="G75" s="14" t="str">
        <f>IF('Indicator Data'!AE77="No data","x",IF('Indicator Data'!AE77&gt;G$136,10,IF('Indicator Data'!AE77&lt;G$135,0,10-(G$136-'Indicator Data'!AE77)/(G$136-G$135)*10)))</f>
        <v>x</v>
      </c>
      <c r="H75" s="14">
        <f>IF('Indicator Data'!AF77="No data","x",IF('Indicator Data'!AF77&gt;H$136,10,IF('Indicator Data'!AF77&lt;H$135,0,10-(H$136-'Indicator Data'!AF77)/(H$136-H$135)*10)))</f>
        <v>4.4325000000000001</v>
      </c>
      <c r="I75" s="54">
        <f t="shared" si="50"/>
        <v>4.4325000000000001</v>
      </c>
      <c r="J75" s="37">
        <f>SUM('Indicator Data'!P77,SUM('Indicator Data'!Q77:R77)*1000000)</f>
        <v>4533945941</v>
      </c>
      <c r="K75" s="37">
        <f>J75/'Indicator Data (national)'!$AY$12</f>
        <v>26.114891751071887</v>
      </c>
      <c r="L75" s="14">
        <f t="shared" si="37"/>
        <v>0.5222978350214369</v>
      </c>
      <c r="M75" s="14">
        <f>IF('Indicator Data'!S77="No data","x",IF('Indicator Data'!S77&gt;M$136,10,IF('Indicator Data'!S77&lt;M$135,0,10-(M$136-'Indicator Data'!S77)/(M$136-M$135)*10)))</f>
        <v>0.28983202086384097</v>
      </c>
      <c r="N75" s="134">
        <f>VLOOKUP(C75,'Indicator Data'!$C$5:$O$136,12,FALSE)/VLOOKUP(B75,'Indicator Data (national)'!$B$5:$AY$13,50,FALSE)*1000000</f>
        <v>7.0724796820234982E-4</v>
      </c>
      <c r="O75" s="14">
        <f t="shared" si="38"/>
        <v>7.0724796820798019E-5</v>
      </c>
      <c r="P75" s="54">
        <f t="shared" si="39"/>
        <v>0.27073352689403291</v>
      </c>
      <c r="Q75" s="47">
        <f t="shared" si="40"/>
        <v>3.549788304196952</v>
      </c>
      <c r="R75" s="37">
        <f>IF(AND('Indicator Data'!AK77="No data",'Indicator Data'!AL77="No data"),0,SUM('Indicator Data'!AK77:AM77))</f>
        <v>0</v>
      </c>
      <c r="S75" s="14">
        <f t="shared" si="41"/>
        <v>0</v>
      </c>
      <c r="T75" s="43">
        <f>R75/'Indicator Data'!$BE77</f>
        <v>0</v>
      </c>
      <c r="U75" s="14">
        <f t="shared" si="42"/>
        <v>0</v>
      </c>
      <c r="V75" s="15">
        <f t="shared" si="51"/>
        <v>0</v>
      </c>
      <c r="W75" s="14">
        <f>IF('Indicator Data'!Z77="No data","x",IF('Indicator Data'!Z77&gt;W$136,10,IF('Indicator Data'!Z77&lt;W$135,0,10-(W$136-'Indicator Data'!Z77)/(W$136-W$135)*10)))</f>
        <v>7.4</v>
      </c>
      <c r="X75" s="14">
        <f>IF('Indicator Data'!Y77="No data","x",IF('Indicator Data'!Y77&gt;X$136,10,IF('Indicator Data'!Y77&lt;X$135,0,10-(X$136-'Indicator Data'!Y77)/(X$136-X$135)*10)))</f>
        <v>6.1454545454545455</v>
      </c>
      <c r="Y75" s="14">
        <f>IF('Indicator Data'!AD77="No data","x",IF('Indicator Data'!AD77&gt;Y$136,10,IF('Indicator Data'!AD77&lt;Y$135,0,10-(Y$136-'Indicator Data'!AD77)/(Y$136-Y$135)*10)))</f>
        <v>10</v>
      </c>
      <c r="Z75" s="139">
        <f>IF('Indicator Data'!AA77="No data","x",'Indicator Data'!AA77/'Indicator Data'!$BE77*100000)</f>
        <v>0</v>
      </c>
      <c r="AA75" s="137">
        <f t="shared" si="43"/>
        <v>0</v>
      </c>
      <c r="AB75" s="139">
        <f>IF('Indicator Data'!AB77="No data","x",'Indicator Data'!AB77/'Indicator Data'!$BE77*100000)</f>
        <v>3.7483643800852038</v>
      </c>
      <c r="AC75" s="137">
        <f t="shared" si="44"/>
        <v>8.5794726740599216</v>
      </c>
      <c r="AD75" s="54">
        <f t="shared" si="45"/>
        <v>6.4249854439028935</v>
      </c>
      <c r="AE75" s="14">
        <f>IF('Indicator Data'!T77="No data","x",IF('Indicator Data'!T77&gt;AE$136,10,IF('Indicator Data'!T77&lt;AE$135,0,10-(AE$136-'Indicator Data'!T77)/(AE$136-AE$135)*10)))</f>
        <v>9.9230769230769234</v>
      </c>
      <c r="AF75" s="14">
        <f>IF('Indicator Data'!U77="No data","x",IF('Indicator Data'!U77&gt;AF$136,10,IF('Indicator Data'!U77&lt;AF$135,0,10-(AF$136-'Indicator Data'!U77)/(AF$136-AF$135)*10)))</f>
        <v>1.366915545615015</v>
      </c>
      <c r="AG75" s="54">
        <f t="shared" si="52"/>
        <v>5.6449962343459692</v>
      </c>
      <c r="AH75" s="14">
        <f>IF('Indicator Data'!AN77="No data","x",IF('Indicator Data'!AN77&gt;AH$136,10,IF('Indicator Data'!AN77&lt;AH$135,0,10-(AH$136-'Indicator Data'!AN77)/(AH$136-AH$135)*10)))</f>
        <v>2.1100873973511183</v>
      </c>
      <c r="AI75" s="14">
        <f>IF('Indicator Data'!AS77="No data","x",IF('Indicator Data'!AS77&gt;AI$136,10,IF('Indicator Data'!AS77&lt;AI$135,0,10-(AI$136-'Indicator Data'!AS77)/(AI$136-AI$135)*10)))</f>
        <v>2.3300499225180573</v>
      </c>
      <c r="AJ75" s="54">
        <f t="shared" si="46"/>
        <v>2.2200686599345878</v>
      </c>
      <c r="AK75" s="37">
        <f>'Indicator Data'!AI77+'Indicator Data'!AH77*0.5+'Indicator Data'!AG77*0.25</f>
        <v>0</v>
      </c>
      <c r="AL75" s="44">
        <f>AK75/'Indicator Data'!BE77</f>
        <v>0</v>
      </c>
      <c r="AM75" s="54">
        <f t="shared" si="47"/>
        <v>0</v>
      </c>
      <c r="AN75" s="14" t="str">
        <f>IF('Indicator Data'!AJ77="No data","x",IF(('Indicator Data'!AJ77)^2&gt;AN$135,10,IF(('Indicator Data'!AJ77)^2&lt;AN$136,0,10-(AN$135-('Indicator Data'!AJ77)^2)/(AN$135-AN$136)*10)))</f>
        <v>x</v>
      </c>
      <c r="AO75" s="54" t="str">
        <f t="shared" si="48"/>
        <v>x</v>
      </c>
      <c r="AP75" s="38">
        <f t="shared" si="35"/>
        <v>4.0185887292702036</v>
      </c>
      <c r="AQ75" s="57">
        <f t="shared" si="36"/>
        <v>2.2338477804062733</v>
      </c>
    </row>
    <row r="76" spans="1:43" s="11" customFormat="1" x14ac:dyDescent="0.25">
      <c r="A76" s="11" t="s">
        <v>420</v>
      </c>
      <c r="B76" s="32" t="s">
        <v>14</v>
      </c>
      <c r="C76" s="32" t="s">
        <v>549</v>
      </c>
      <c r="D76" s="14">
        <f>IF('Indicator Data'!M78="No data",IF((0.1284*LN('Indicator Data'!BD78)-0.4735)&gt;D$136,0,IF((0.1284*LN('Indicator Data'!BD78)-0.4735)&lt;D$135,10,(D$136-(0.1284*LN('Indicator Data'!BD78)-0.4735))/(D$136-D$135)*10)),IF('Indicator Data'!M78&gt;D$136,0,IF('Indicator Data'!M78&lt;D$135,10,(D$136-'Indicator Data'!M78)/(D$136-D$135)*10)))</f>
        <v>7.3671095201977943</v>
      </c>
      <c r="E76" s="14">
        <f>IF('Indicator Data'!N78="No data","x",IF('Indicator Data'!N78&gt;E$136,10,IF('Indicator Data'!N78&lt;E$135,0,10-(E$136-'Indicator Data'!N78)/(E$136-E$135)*10)))</f>
        <v>1.2800155555555559</v>
      </c>
      <c r="F76" s="54">
        <f t="shared" si="49"/>
        <v>5.0441812944393511</v>
      </c>
      <c r="G76" s="14" t="str">
        <f>IF('Indicator Data'!AE78="No data","x",IF('Indicator Data'!AE78&gt;G$136,10,IF('Indicator Data'!AE78&lt;G$135,0,10-(G$136-'Indicator Data'!AE78)/(G$136-G$135)*10)))</f>
        <v>x</v>
      </c>
      <c r="H76" s="14">
        <f>IF('Indicator Data'!AF78="No data","x",IF('Indicator Data'!AF78&gt;H$136,10,IF('Indicator Data'!AF78&lt;H$135,0,10-(H$136-'Indicator Data'!AF78)/(H$136-H$135)*10)))</f>
        <v>6.5400000000000009</v>
      </c>
      <c r="I76" s="54">
        <f t="shared" si="50"/>
        <v>6.5400000000000009</v>
      </c>
      <c r="J76" s="37">
        <f>SUM('Indicator Data'!P78,SUM('Indicator Data'!Q78:R78)*1000000)</f>
        <v>4533945941</v>
      </c>
      <c r="K76" s="37">
        <f>J76/'Indicator Data (national)'!$AY$12</f>
        <v>26.114891751071887</v>
      </c>
      <c r="L76" s="14">
        <f t="shared" si="37"/>
        <v>0.5222978350214369</v>
      </c>
      <c r="M76" s="14">
        <f>IF('Indicator Data'!S78="No data","x",IF('Indicator Data'!S78&gt;M$136,10,IF('Indicator Data'!S78&lt;M$135,0,10-(M$136-'Indicator Data'!S78)/(M$136-M$135)*10)))</f>
        <v>0.28983202086384097</v>
      </c>
      <c r="N76" s="134">
        <f>VLOOKUP(C76,'Indicator Data'!$C$5:$O$136,12,FALSE)/VLOOKUP(B76,'Indicator Data (national)'!$B$5:$AY$13,50,FALSE)*1000000</f>
        <v>6.1976491766899979E-4</v>
      </c>
      <c r="O76" s="14">
        <f t="shared" si="38"/>
        <v>6.1976491767978814E-5</v>
      </c>
      <c r="P76" s="54">
        <f t="shared" si="39"/>
        <v>0.27073061079234861</v>
      </c>
      <c r="Q76" s="47">
        <f t="shared" si="40"/>
        <v>4.2247732999177625</v>
      </c>
      <c r="R76" s="37">
        <f>IF(AND('Indicator Data'!AK78="No data",'Indicator Data'!AL78="No data"),0,SUM('Indicator Data'!AK78:AM78))</f>
        <v>0</v>
      </c>
      <c r="S76" s="14">
        <f t="shared" si="41"/>
        <v>0</v>
      </c>
      <c r="T76" s="43">
        <f>R76/'Indicator Data'!$BE78</f>
        <v>0</v>
      </c>
      <c r="U76" s="14">
        <f t="shared" si="42"/>
        <v>0</v>
      </c>
      <c r="V76" s="15">
        <f t="shared" si="51"/>
        <v>0</v>
      </c>
      <c r="W76" s="14">
        <f>IF('Indicator Data'!Z78="No data","x",IF('Indicator Data'!Z78&gt;W$136,10,IF('Indicator Data'!Z78&lt;W$135,0,10-(W$136-'Indicator Data'!Z78)/(W$136-W$135)*10)))</f>
        <v>7.4</v>
      </c>
      <c r="X76" s="14">
        <f>IF('Indicator Data'!Y78="No data","x",IF('Indicator Data'!Y78&gt;X$136,10,IF('Indicator Data'!Y78&lt;X$135,0,10-(X$136-'Indicator Data'!Y78)/(X$136-X$135)*10)))</f>
        <v>6.1454545454545455</v>
      </c>
      <c r="Y76" s="14">
        <f>IF('Indicator Data'!AD78="No data","x",IF('Indicator Data'!AD78&gt;Y$136,10,IF('Indicator Data'!AD78&lt;Y$135,0,10-(Y$136-'Indicator Data'!AD78)/(Y$136-Y$135)*10)))</f>
        <v>10</v>
      </c>
      <c r="Z76" s="139">
        <f>IF('Indicator Data'!AA78="No data","x",'Indicator Data'!AA78/'Indicator Data'!$BE78*100000)</f>
        <v>18.462691459250102</v>
      </c>
      <c r="AA76" s="137">
        <f t="shared" si="43"/>
        <v>8.8302825061439165</v>
      </c>
      <c r="AB76" s="139">
        <f>IF('Indicator Data'!AB78="No data","x",'Indicator Data'!AB78/'Indicator Data'!$BE78*100000)</f>
        <v>0.22793446245987781</v>
      </c>
      <c r="AC76" s="137">
        <f t="shared" si="44"/>
        <v>4.5260333104176453</v>
      </c>
      <c r="AD76" s="54">
        <f t="shared" si="45"/>
        <v>7.3803540724032217</v>
      </c>
      <c r="AE76" s="14">
        <f>IF('Indicator Data'!T78="No data","x",IF('Indicator Data'!T78&gt;AE$136,10,IF('Indicator Data'!T78&lt;AE$135,0,10-(AE$136-'Indicator Data'!T78)/(AE$136-AE$135)*10)))</f>
        <v>10</v>
      </c>
      <c r="AF76" s="14">
        <f>IF('Indicator Data'!U78="No data","x",IF('Indicator Data'!U78&gt;AF$136,10,IF('Indicator Data'!U78&lt;AF$135,0,10-(AF$136-'Indicator Data'!U78)/(AF$136-AF$135)*10)))</f>
        <v>1.8453513588929695</v>
      </c>
      <c r="AG76" s="54">
        <f t="shared" si="52"/>
        <v>5.9226756794464848</v>
      </c>
      <c r="AH76" s="14">
        <f>IF('Indicator Data'!AN78="No data","x",IF('Indicator Data'!AN78&gt;AH$136,10,IF('Indicator Data'!AN78&lt;AH$135,0,10-(AH$136-'Indicator Data'!AN78)/(AH$136-AH$135)*10)))</f>
        <v>2.3978672603963735</v>
      </c>
      <c r="AI76" s="14">
        <f>IF('Indicator Data'!AS78="No data","x",IF('Indicator Data'!AS78&gt;AI$136,10,IF('Indicator Data'!AS78&lt;AI$135,0,10-(AI$136-'Indicator Data'!AS78)/(AI$136-AI$135)*10)))</f>
        <v>2.9125794854017029</v>
      </c>
      <c r="AJ76" s="54">
        <f t="shared" si="46"/>
        <v>2.6552233728990382</v>
      </c>
      <c r="AK76" s="37">
        <f>'Indicator Data'!AI78+'Indicator Data'!AH78*0.5+'Indicator Data'!AG78*0.25</f>
        <v>0</v>
      </c>
      <c r="AL76" s="44">
        <f>AK76/'Indicator Data'!BE78</f>
        <v>0</v>
      </c>
      <c r="AM76" s="54">
        <f t="shared" si="47"/>
        <v>0</v>
      </c>
      <c r="AN76" s="14" t="str">
        <f>IF('Indicator Data'!AJ78="No data","x",IF(('Indicator Data'!AJ78)^2&gt;AN$135,10,IF(('Indicator Data'!AJ78)^2&lt;AN$136,0,10-(AN$135-('Indicator Data'!AJ78)^2)/(AN$135-AN$136)*10)))</f>
        <v>x</v>
      </c>
      <c r="AO76" s="54" t="str">
        <f t="shared" si="48"/>
        <v>x</v>
      </c>
      <c r="AP76" s="38">
        <f t="shared" si="35"/>
        <v>4.580745136859071</v>
      </c>
      <c r="AQ76" s="57">
        <f t="shared" si="36"/>
        <v>2.5929175270151394</v>
      </c>
    </row>
    <row r="77" spans="1:43" s="11" customFormat="1" x14ac:dyDescent="0.25">
      <c r="A77" s="11" t="s">
        <v>421</v>
      </c>
      <c r="B77" s="32" t="s">
        <v>14</v>
      </c>
      <c r="C77" s="32" t="s">
        <v>550</v>
      </c>
      <c r="D77" s="14">
        <f>IF('Indicator Data'!M79="No data",IF((0.1284*LN('Indicator Data'!BD79)-0.4735)&gt;D$136,0,IF((0.1284*LN('Indicator Data'!BD79)-0.4735)&lt;D$135,10,(D$136-(0.1284*LN('Indicator Data'!BD79)-0.4735))/(D$136-D$135)*10)),IF('Indicator Data'!M79&gt;D$136,0,IF('Indicator Data'!M79&lt;D$135,10,(D$136-'Indicator Data'!M79)/(D$136-D$135)*10)))</f>
        <v>9.0153846153846153</v>
      </c>
      <c r="E77" s="14">
        <f>IF('Indicator Data'!N79="No data","x",IF('Indicator Data'!N79&gt;E$136,10,IF('Indicator Data'!N79&lt;E$135,0,10-(E$136-'Indicator Data'!N79)/(E$136-E$135)*10)))</f>
        <v>9.351531111111111</v>
      </c>
      <c r="F77" s="54">
        <f t="shared" si="49"/>
        <v>9.1907990460158491</v>
      </c>
      <c r="G77" s="14" t="str">
        <f>IF('Indicator Data'!AE79="No data","x",IF('Indicator Data'!AE79&gt;G$136,10,IF('Indicator Data'!AE79&lt;G$135,0,10-(G$136-'Indicator Data'!AE79)/(G$136-G$135)*10)))</f>
        <v>x</v>
      </c>
      <c r="H77" s="14">
        <f>IF('Indicator Data'!AF79="No data","x",IF('Indicator Data'!AF79&gt;H$136,10,IF('Indicator Data'!AF79&lt;H$135,0,10-(H$136-'Indicator Data'!AF79)/(H$136-H$135)*10)))</f>
        <v>4.2925000000000004</v>
      </c>
      <c r="I77" s="54">
        <f t="shared" si="50"/>
        <v>4.2925000000000004</v>
      </c>
      <c r="J77" s="37">
        <f>SUM('Indicator Data'!P79,SUM('Indicator Data'!Q79:R79)*1000000)</f>
        <v>4533945941</v>
      </c>
      <c r="K77" s="37">
        <f>J77/'Indicator Data (national)'!$AY$12</f>
        <v>26.114891751071887</v>
      </c>
      <c r="L77" s="14">
        <f t="shared" si="37"/>
        <v>0.5222978350214369</v>
      </c>
      <c r="M77" s="14">
        <f>IF('Indicator Data'!S79="No data","x",IF('Indicator Data'!S79&gt;M$136,10,IF('Indicator Data'!S79&lt;M$135,0,10-(M$136-'Indicator Data'!S79)/(M$136-M$135)*10)))</f>
        <v>0.28983202086384097</v>
      </c>
      <c r="N77" s="134">
        <f>VLOOKUP(C77,'Indicator Data'!$C$5:$O$136,12,FALSE)/VLOOKUP(B77,'Indicator Data (national)'!$B$5:$AY$13,50,FALSE)*1000000</f>
        <v>2.7118507295538882E-3</v>
      </c>
      <c r="O77" s="14">
        <f t="shared" si="38"/>
        <v>2.7118507295575967E-4</v>
      </c>
      <c r="P77" s="54">
        <f t="shared" si="39"/>
        <v>0.27080034698607786</v>
      </c>
      <c r="Q77" s="47">
        <f t="shared" si="40"/>
        <v>5.7362246097544443</v>
      </c>
      <c r="R77" s="37">
        <f>IF(AND('Indicator Data'!AK79="No data",'Indicator Data'!AL79="No data"),0,SUM('Indicator Data'!AK79:AM79))</f>
        <v>16984</v>
      </c>
      <c r="S77" s="14">
        <f t="shared" si="41"/>
        <v>4.1001332705264737</v>
      </c>
      <c r="T77" s="43">
        <f>R77/'Indicator Data'!$BE79</f>
        <v>6.1348363634262035E-3</v>
      </c>
      <c r="U77" s="14">
        <f t="shared" si="42"/>
        <v>4.9896989755805956</v>
      </c>
      <c r="V77" s="15">
        <f t="shared" si="51"/>
        <v>4.5449161230535342</v>
      </c>
      <c r="W77" s="14">
        <f>IF('Indicator Data'!Z79="No data","x",IF('Indicator Data'!Z79&gt;W$136,10,IF('Indicator Data'!Z79&lt;W$135,0,10-(W$136-'Indicator Data'!Z79)/(W$136-W$135)*10)))</f>
        <v>7.4</v>
      </c>
      <c r="X77" s="14">
        <f>IF('Indicator Data'!Y79="No data","x",IF('Indicator Data'!Y79&gt;X$136,10,IF('Indicator Data'!Y79&lt;X$135,0,10-(X$136-'Indicator Data'!Y79)/(X$136-X$135)*10)))</f>
        <v>6.1454545454545455</v>
      </c>
      <c r="Y77" s="14">
        <f>IF('Indicator Data'!AD79="No data","x",IF('Indicator Data'!AD79&gt;Y$136,10,IF('Indicator Data'!AD79&lt;Y$135,0,10-(Y$136-'Indicator Data'!AD79)/(Y$136-Y$135)*10)))</f>
        <v>10</v>
      </c>
      <c r="Z77" s="139">
        <f>IF('Indicator Data'!AA79="No data","x",'Indicator Data'!AA79/'Indicator Data'!$BE79*100000)</f>
        <v>0.14448507685883663</v>
      </c>
      <c r="AA77" s="137">
        <f t="shared" si="43"/>
        <v>3.1355295986281417</v>
      </c>
      <c r="AB77" s="139">
        <f>IF('Indicator Data'!AB79="No data","x",'Indicator Data'!AB79/'Indicator Data'!$BE79*100000)</f>
        <v>11.450442341062804</v>
      </c>
      <c r="AC77" s="137">
        <f t="shared" si="44"/>
        <v>10</v>
      </c>
      <c r="AD77" s="54">
        <f t="shared" si="45"/>
        <v>7.3361968288165373</v>
      </c>
      <c r="AE77" s="14">
        <f>IF('Indicator Data'!T79="No data","x",IF('Indicator Data'!T79&gt;AE$136,10,IF('Indicator Data'!T79&lt;AE$135,0,10-(AE$136-'Indicator Data'!T79)/(AE$136-AE$135)*10)))</f>
        <v>10</v>
      </c>
      <c r="AF77" s="14">
        <f>IF('Indicator Data'!U79="No data","x",IF('Indicator Data'!U79&gt;AF$136,10,IF('Indicator Data'!U79&lt;AF$135,0,10-(AF$136-'Indicator Data'!U79)/(AF$136-AF$135)*10)))</f>
        <v>6.7206579064986141</v>
      </c>
      <c r="AG77" s="54">
        <f t="shared" si="52"/>
        <v>8.3603289532493079</v>
      </c>
      <c r="AH77" s="14">
        <f>IF('Indicator Data'!AN79="No data","x",IF('Indicator Data'!AN79&gt;AH$136,10,IF('Indicator Data'!AN79&lt;AH$135,0,10-(AH$136-'Indicator Data'!AN79)/(AH$136-AH$135)*10)))</f>
        <v>4.9874506956476399</v>
      </c>
      <c r="AI77" s="14">
        <f>IF('Indicator Data'!AS79="No data","x",IF('Indicator Data'!AS79&gt;AI$136,10,IF('Indicator Data'!AS79&lt;AI$135,0,10-(AI$136-'Indicator Data'!AS79)/(AI$136-AI$135)*10)))</f>
        <v>7.0929888202473261</v>
      </c>
      <c r="AJ77" s="54">
        <f t="shared" si="46"/>
        <v>6.040219757947483</v>
      </c>
      <c r="AK77" s="37">
        <f>'Indicator Data'!AI79+'Indicator Data'!AH79*0.5+'Indicator Data'!AG79*0.25</f>
        <v>0</v>
      </c>
      <c r="AL77" s="44">
        <f>AK77/'Indicator Data'!BE79</f>
        <v>0</v>
      </c>
      <c r="AM77" s="54">
        <f t="shared" si="47"/>
        <v>0</v>
      </c>
      <c r="AN77" s="14" t="str">
        <f>IF('Indicator Data'!AJ79="No data","x",IF(('Indicator Data'!AJ79)^2&gt;AN$135,10,IF(('Indicator Data'!AJ79)^2&lt;AN$136,0,10-(AN$135-('Indicator Data'!AJ79)^2)/(AN$135-AN$136)*10)))</f>
        <v>x</v>
      </c>
      <c r="AO77" s="54" t="str">
        <f t="shared" si="48"/>
        <v>x</v>
      </c>
      <c r="AP77" s="38">
        <f t="shared" si="35"/>
        <v>6.1929667497406058</v>
      </c>
      <c r="AQ77" s="57">
        <f t="shared" si="36"/>
        <v>5.4283745470801295</v>
      </c>
    </row>
    <row r="78" spans="1:43" s="11" customFormat="1" x14ac:dyDescent="0.25">
      <c r="A78" s="11" t="s">
        <v>422</v>
      </c>
      <c r="B78" s="32" t="s">
        <v>14</v>
      </c>
      <c r="C78" s="32" t="s">
        <v>551</v>
      </c>
      <c r="D78" s="14">
        <f>IF('Indicator Data'!M80="No data",IF((0.1284*LN('Indicator Data'!BD80)-0.4735)&gt;D$136,0,IF((0.1284*LN('Indicator Data'!BD80)-0.4735)&lt;D$135,10,(D$136-(0.1284*LN('Indicator Data'!BD80)-0.4735))/(D$136-D$135)*10)),IF('Indicator Data'!M80&gt;D$136,0,IF('Indicator Data'!M80&lt;D$135,10,(D$136-'Indicator Data'!M80)/(D$136-D$135)*10)))</f>
        <v>6.7384615384615385</v>
      </c>
      <c r="E78" s="14">
        <f>IF('Indicator Data'!N80="No data","x",IF('Indicator Data'!N80&gt;E$136,10,IF('Indicator Data'!N80&lt;E$135,0,10-(E$136-'Indicator Data'!N80)/(E$136-E$135)*10)))</f>
        <v>0.73293333333333344</v>
      </c>
      <c r="F78" s="54">
        <f t="shared" si="49"/>
        <v>4.3746332016333929</v>
      </c>
      <c r="G78" s="14" t="str">
        <f>IF('Indicator Data'!AE80="No data","x",IF('Indicator Data'!AE80&gt;G$136,10,IF('Indicator Data'!AE80&lt;G$135,0,10-(G$136-'Indicator Data'!AE80)/(G$136-G$135)*10)))</f>
        <v>x</v>
      </c>
      <c r="H78" s="14">
        <f>IF('Indicator Data'!AF80="No data","x",IF('Indicator Data'!AF80&gt;H$136,10,IF('Indicator Data'!AF80&lt;H$135,0,10-(H$136-'Indicator Data'!AF80)/(H$136-H$135)*10)))</f>
        <v>4.375</v>
      </c>
      <c r="I78" s="54">
        <f t="shared" si="50"/>
        <v>4.375</v>
      </c>
      <c r="J78" s="37">
        <f>SUM('Indicator Data'!P80,SUM('Indicator Data'!Q80:R80)*1000000)</f>
        <v>4533945941</v>
      </c>
      <c r="K78" s="37">
        <f>J78/'Indicator Data (national)'!$AY$12</f>
        <v>26.114891751071887</v>
      </c>
      <c r="L78" s="14">
        <f t="shared" si="37"/>
        <v>0.5222978350214369</v>
      </c>
      <c r="M78" s="14">
        <f>IF('Indicator Data'!S80="No data","x",IF('Indicator Data'!S80&gt;M$136,10,IF('Indicator Data'!S80&lt;M$135,0,10-(M$136-'Indicator Data'!S80)/(M$136-M$135)*10)))</f>
        <v>0.28983202086384097</v>
      </c>
      <c r="N78" s="134">
        <f>VLOOKUP(C78,'Indicator Data'!$C$5:$O$136,12,FALSE)/VLOOKUP(B78,'Indicator Data (national)'!$B$5:$AY$13,50,FALSE)*1000000</f>
        <v>4.7796466378015144E-4</v>
      </c>
      <c r="O78" s="14">
        <f t="shared" si="38"/>
        <v>4.7796466379423919E-5</v>
      </c>
      <c r="P78" s="54">
        <f t="shared" si="39"/>
        <v>0.2707258841172191</v>
      </c>
      <c r="Q78" s="47">
        <f t="shared" si="40"/>
        <v>3.3487480718460012</v>
      </c>
      <c r="R78" s="37">
        <f>IF(AND('Indicator Data'!AK80="No data",'Indicator Data'!AL80="No data"),0,SUM('Indicator Data'!AK80:AM80))</f>
        <v>0</v>
      </c>
      <c r="S78" s="14">
        <f t="shared" si="41"/>
        <v>0</v>
      </c>
      <c r="T78" s="43">
        <f>R78/'Indicator Data'!$BE80</f>
        <v>0</v>
      </c>
      <c r="U78" s="14">
        <f t="shared" si="42"/>
        <v>0</v>
      </c>
      <c r="V78" s="15">
        <f t="shared" si="51"/>
        <v>0</v>
      </c>
      <c r="W78" s="14">
        <f>IF('Indicator Data'!Z80="No data","x",IF('Indicator Data'!Z80&gt;W$136,10,IF('Indicator Data'!Z80&lt;W$135,0,10-(W$136-'Indicator Data'!Z80)/(W$136-W$135)*10)))</f>
        <v>7.4</v>
      </c>
      <c r="X78" s="14">
        <f>IF('Indicator Data'!Y80="No data","x",IF('Indicator Data'!Y80&gt;X$136,10,IF('Indicator Data'!Y80&lt;X$135,0,10-(X$136-'Indicator Data'!Y80)/(X$136-X$135)*10)))</f>
        <v>6.1454545454545455</v>
      </c>
      <c r="Y78" s="14">
        <f>IF('Indicator Data'!AD80="No data","x",IF('Indicator Data'!AD80&gt;Y$136,10,IF('Indicator Data'!AD80&lt;Y$135,0,10-(Y$136-'Indicator Data'!AD80)/(Y$136-Y$135)*10)))</f>
        <v>10</v>
      </c>
      <c r="Z78" s="139">
        <f>IF('Indicator Data'!AA80="No data","x",'Indicator Data'!AA80/'Indicator Data'!$BE80*100000)</f>
        <v>0</v>
      </c>
      <c r="AA78" s="137">
        <f t="shared" si="43"/>
        <v>0</v>
      </c>
      <c r="AB78" s="139">
        <f>IF('Indicator Data'!AB80="No data","x",'Indicator Data'!AB80/'Indicator Data'!$BE80*100000)</f>
        <v>5.2202283849918434</v>
      </c>
      <c r="AC78" s="137">
        <f t="shared" si="44"/>
        <v>9.058965012671635</v>
      </c>
      <c r="AD78" s="54">
        <f t="shared" si="45"/>
        <v>6.5208839116252362</v>
      </c>
      <c r="AE78" s="14">
        <f>IF('Indicator Data'!T80="No data","x",IF('Indicator Data'!T80&gt;AE$136,10,IF('Indicator Data'!T80&lt;AE$135,0,10-(AE$136-'Indicator Data'!T80)/(AE$136-AE$135)*10)))</f>
        <v>10</v>
      </c>
      <c r="AF78" s="14">
        <f>IF('Indicator Data'!U80="No data","x",IF('Indicator Data'!U80&gt;AF$136,10,IF('Indicator Data'!U80&lt;AF$135,0,10-(AF$136-'Indicator Data'!U80)/(AF$136-AF$135)*10)))</f>
        <v>2.4376717125191663</v>
      </c>
      <c r="AG78" s="54">
        <f t="shared" si="52"/>
        <v>6.2188358562595827</v>
      </c>
      <c r="AH78" s="14">
        <f>IF('Indicator Data'!AN80="No data","x",IF('Indicator Data'!AN80&gt;AH$136,10,IF('Indicator Data'!AN80&lt;AH$135,0,10-(AH$136-'Indicator Data'!AN80)/(AH$136-AH$135)*10)))</f>
        <v>2.5896152287223826</v>
      </c>
      <c r="AI78" s="14">
        <f>IF('Indicator Data'!AS80="No data","x",IF('Indicator Data'!AS80&gt;AI$136,10,IF('Indicator Data'!AS80&lt;AI$135,0,10-(AI$136-'Indicator Data'!AS80)/(AI$136-AI$135)*10)))</f>
        <v>2.3300670558704102</v>
      </c>
      <c r="AJ78" s="54">
        <f t="shared" si="46"/>
        <v>2.4598411422963964</v>
      </c>
      <c r="AK78" s="37">
        <f>'Indicator Data'!AI80+'Indicator Data'!AH80*0.5+'Indicator Data'!AG80*0.25</f>
        <v>0</v>
      </c>
      <c r="AL78" s="44">
        <f>AK78/'Indicator Data'!BE80</f>
        <v>0</v>
      </c>
      <c r="AM78" s="54">
        <f t="shared" si="47"/>
        <v>0</v>
      </c>
      <c r="AN78" s="14" t="str">
        <f>IF('Indicator Data'!AJ80="No data","x",IF(('Indicator Data'!AJ80)^2&gt;AN$135,10,IF(('Indicator Data'!AJ80)^2&lt;AN$136,0,10-(AN$135-('Indicator Data'!AJ80)^2)/(AN$135-AN$136)*10)))</f>
        <v>x</v>
      </c>
      <c r="AO78" s="54" t="str">
        <f t="shared" si="48"/>
        <v>x</v>
      </c>
      <c r="AP78" s="38">
        <f t="shared" si="35"/>
        <v>4.2948596265290497</v>
      </c>
      <c r="AQ78" s="57">
        <f t="shared" si="36"/>
        <v>2.4084605030223689</v>
      </c>
    </row>
    <row r="79" spans="1:43" s="11" customFormat="1" x14ac:dyDescent="0.25">
      <c r="A79" s="11" t="s">
        <v>423</v>
      </c>
      <c r="B79" s="32" t="s">
        <v>14</v>
      </c>
      <c r="C79" s="32" t="s">
        <v>552</v>
      </c>
      <c r="D79" s="14">
        <f>IF('Indicator Data'!M81="No data",IF((0.1284*LN('Indicator Data'!BD81)-0.4735)&gt;D$136,0,IF((0.1284*LN('Indicator Data'!BD81)-0.4735)&lt;D$135,10,(D$136-(0.1284*LN('Indicator Data'!BD81)-0.4735))/(D$136-D$135)*10)),IF('Indicator Data'!M81&gt;D$136,0,IF('Indicator Data'!M81&lt;D$135,10,(D$136-'Indicator Data'!M81)/(D$136-D$135)*10)))</f>
        <v>8.8307692307692314</v>
      </c>
      <c r="E79" s="14">
        <f>IF('Indicator Data'!N81="No data","x",IF('Indicator Data'!N81&gt;E$136,10,IF('Indicator Data'!N81&lt;E$135,0,10-(E$136-'Indicator Data'!N81)/(E$136-E$135)*10)))</f>
        <v>10</v>
      </c>
      <c r="F79" s="54">
        <f t="shared" si="49"/>
        <v>9.5193469324778981</v>
      </c>
      <c r="G79" s="14" t="str">
        <f>IF('Indicator Data'!AE81="No data","x",IF('Indicator Data'!AE81&gt;G$136,10,IF('Indicator Data'!AE81&lt;G$135,0,10-(G$136-'Indicator Data'!AE81)/(G$136-G$135)*10)))</f>
        <v>x</v>
      </c>
      <c r="H79" s="14">
        <f>IF('Indicator Data'!AF81="No data","x",IF('Indicator Data'!AF81&gt;H$136,10,IF('Indicator Data'!AF81&lt;H$135,0,10-(H$136-'Indicator Data'!AF81)/(H$136-H$135)*10)))</f>
        <v>3.6899999999999995</v>
      </c>
      <c r="I79" s="54">
        <f t="shared" si="50"/>
        <v>3.6899999999999995</v>
      </c>
      <c r="J79" s="37">
        <f>SUM('Indicator Data'!P81,SUM('Indicator Data'!Q81:R81)*1000000)</f>
        <v>4533945941</v>
      </c>
      <c r="K79" s="37">
        <f>J79/'Indicator Data (national)'!$AY$12</f>
        <v>26.114891751071887</v>
      </c>
      <c r="L79" s="14">
        <f t="shared" si="37"/>
        <v>0.5222978350214369</v>
      </c>
      <c r="M79" s="14">
        <f>IF('Indicator Data'!S81="No data","x",IF('Indicator Data'!S81&gt;M$136,10,IF('Indicator Data'!S81&lt;M$135,0,10-(M$136-'Indicator Data'!S81)/(M$136-M$135)*10)))</f>
        <v>0.28983202086384097</v>
      </c>
      <c r="N79" s="134">
        <f>VLOOKUP(C79,'Indicator Data'!$C$5:$O$136,12,FALSE)/VLOOKUP(B79,'Indicator Data (national)'!$B$5:$AY$13,50,FALSE)*1000000</f>
        <v>3.1776914650027042E-3</v>
      </c>
      <c r="O79" s="14">
        <f t="shared" si="38"/>
        <v>3.1776914650016863E-4</v>
      </c>
      <c r="P79" s="54">
        <f t="shared" si="39"/>
        <v>0.27081587501059268</v>
      </c>
      <c r="Q79" s="47">
        <f t="shared" si="40"/>
        <v>5.7498774349915962</v>
      </c>
      <c r="R79" s="37">
        <f>IF(AND('Indicator Data'!AK81="No data",'Indicator Data'!AL81="No data"),0,SUM('Indicator Data'!AK81:AM81))</f>
        <v>0</v>
      </c>
      <c r="S79" s="14">
        <f t="shared" si="41"/>
        <v>0</v>
      </c>
      <c r="T79" s="43">
        <f>R79/'Indicator Data'!$BE81</f>
        <v>0</v>
      </c>
      <c r="U79" s="14">
        <f t="shared" si="42"/>
        <v>0</v>
      </c>
      <c r="V79" s="15">
        <f t="shared" si="51"/>
        <v>0</v>
      </c>
      <c r="W79" s="14">
        <f>IF('Indicator Data'!Z81="No data","x",IF('Indicator Data'!Z81&gt;W$136,10,IF('Indicator Data'!Z81&lt;W$135,0,10-(W$136-'Indicator Data'!Z81)/(W$136-W$135)*10)))</f>
        <v>7.4</v>
      </c>
      <c r="X79" s="14">
        <f>IF('Indicator Data'!Y81="No data","x",IF('Indicator Data'!Y81&gt;X$136,10,IF('Indicator Data'!Y81&lt;X$135,0,10-(X$136-'Indicator Data'!Y81)/(X$136-X$135)*10)))</f>
        <v>6.1454545454545455</v>
      </c>
      <c r="Y79" s="14">
        <f>IF('Indicator Data'!AD81="No data","x",IF('Indicator Data'!AD81&gt;Y$136,10,IF('Indicator Data'!AD81&lt;Y$135,0,10-(Y$136-'Indicator Data'!AD81)/(Y$136-Y$135)*10)))</f>
        <v>10</v>
      </c>
      <c r="Z79" s="139">
        <f>IF('Indicator Data'!AA81="No data","x",'Indicator Data'!AA81/'Indicator Data'!$BE81*100000)</f>
        <v>0</v>
      </c>
      <c r="AA79" s="137">
        <f t="shared" si="43"/>
        <v>0</v>
      </c>
      <c r="AB79" s="139">
        <f>IF('Indicator Data'!AB81="No data","x",'Indicator Data'!AB81/'Indicator Data'!$BE81*100000)</f>
        <v>0.5764143568517679</v>
      </c>
      <c r="AC79" s="137">
        <f t="shared" si="44"/>
        <v>5.8691159644140134</v>
      </c>
      <c r="AD79" s="54">
        <f t="shared" si="45"/>
        <v>5.8829141019737126</v>
      </c>
      <c r="AE79" s="14">
        <f>IF('Indicator Data'!T81="No data","x",IF('Indicator Data'!T81&gt;AE$136,10,IF('Indicator Data'!T81&lt;AE$135,0,10-(AE$136-'Indicator Data'!T81)/(AE$136-AE$135)*10)))</f>
        <v>10</v>
      </c>
      <c r="AF79" s="14">
        <f>IF('Indicator Data'!U81="No data","x",IF('Indicator Data'!U81&gt;AF$136,10,IF('Indicator Data'!U81&lt;AF$135,0,10-(AF$136-'Indicator Data'!U81)/(AF$136-AF$135)*10)))</f>
        <v>9.294997931879557</v>
      </c>
      <c r="AG79" s="54">
        <f t="shared" si="52"/>
        <v>9.6474989659397785</v>
      </c>
      <c r="AH79" s="14">
        <f>IF('Indicator Data'!AN81="No data","x",IF('Indicator Data'!AN81&gt;AH$136,10,IF('Indicator Data'!AN81&lt;AH$135,0,10-(AH$136-'Indicator Data'!AN81)/(AH$136-AH$135)*10)))</f>
        <v>8.4882121356679612</v>
      </c>
      <c r="AI79" s="14">
        <f>IF('Indicator Data'!AS81="No data","x",IF('Indicator Data'!AS81&gt;AI$136,10,IF('Indicator Data'!AS81&lt;AI$135,0,10-(AI$136-'Indicator Data'!AS81)/(AI$136-AI$135)*10)))</f>
        <v>8.0181596396246402</v>
      </c>
      <c r="AJ79" s="54">
        <f t="shared" si="46"/>
        <v>8.2531858876462998</v>
      </c>
      <c r="AK79" s="37">
        <f>'Indicator Data'!AI81+'Indicator Data'!AH81*0.5+'Indicator Data'!AG81*0.25</f>
        <v>0</v>
      </c>
      <c r="AL79" s="44">
        <f>AK79/'Indicator Data'!BE81</f>
        <v>0</v>
      </c>
      <c r="AM79" s="54">
        <f t="shared" si="47"/>
        <v>0</v>
      </c>
      <c r="AN79" s="14" t="str">
        <f>IF('Indicator Data'!AJ81="No data","x",IF(('Indicator Data'!AJ81)^2&gt;AN$135,10,IF(('Indicator Data'!AJ81)^2&lt;AN$136,0,10-(AN$135-('Indicator Data'!AJ81)^2)/(AN$135-AN$136)*10)))</f>
        <v>x</v>
      </c>
      <c r="AO79" s="54" t="str">
        <f t="shared" si="48"/>
        <v>x</v>
      </c>
      <c r="AP79" s="38">
        <f t="shared" si="35"/>
        <v>7.1629344653628149</v>
      </c>
      <c r="AQ79" s="57">
        <f t="shared" si="36"/>
        <v>4.4877713646385438</v>
      </c>
    </row>
    <row r="80" spans="1:43" s="11" customFormat="1" x14ac:dyDescent="0.25">
      <c r="A80" s="11" t="s">
        <v>424</v>
      </c>
      <c r="B80" s="32" t="s">
        <v>14</v>
      </c>
      <c r="C80" s="32" t="s">
        <v>553</v>
      </c>
      <c r="D80" s="14">
        <f>IF('Indicator Data'!M82="No data",IF((0.1284*LN('Indicator Data'!BD82)-0.4735)&gt;D$136,0,IF((0.1284*LN('Indicator Data'!BD82)-0.4735)&lt;D$135,10,(D$136-(0.1284*LN('Indicator Data'!BD82)-0.4735))/(D$136-D$135)*10)),IF('Indicator Data'!M82&gt;D$136,0,IF('Indicator Data'!M82&lt;D$135,10,(D$136-'Indicator Data'!M82)/(D$136-D$135)*10)))</f>
        <v>7.384615384615385</v>
      </c>
      <c r="E80" s="14">
        <f>IF('Indicator Data'!N82="No data","x",IF('Indicator Data'!N82&gt;E$136,10,IF('Indicator Data'!N82&lt;E$135,0,10-(E$136-'Indicator Data'!N82)/(E$136-E$135)*10)))</f>
        <v>5.8088355555555555</v>
      </c>
      <c r="F80" s="54">
        <f t="shared" si="49"/>
        <v>6.6660118772941059</v>
      </c>
      <c r="G80" s="14" t="str">
        <f>IF('Indicator Data'!AE82="No data","x",IF('Indicator Data'!AE82&gt;G$136,10,IF('Indicator Data'!AE82&lt;G$135,0,10-(G$136-'Indicator Data'!AE82)/(G$136-G$135)*10)))</f>
        <v>x</v>
      </c>
      <c r="H80" s="14">
        <f>IF('Indicator Data'!AF82="No data","x",IF('Indicator Data'!AF82&gt;H$136,10,IF('Indicator Data'!AF82&lt;H$135,0,10-(H$136-'Indicator Data'!AF82)/(H$136-H$135)*10)))</f>
        <v>3.7625000000000011</v>
      </c>
      <c r="I80" s="54">
        <f t="shared" si="50"/>
        <v>3.7625000000000011</v>
      </c>
      <c r="J80" s="37">
        <f>SUM('Indicator Data'!P82,SUM('Indicator Data'!Q82:R82)*1000000)</f>
        <v>4533945941</v>
      </c>
      <c r="K80" s="37">
        <f>J80/'Indicator Data (national)'!$AY$12</f>
        <v>26.114891751071887</v>
      </c>
      <c r="L80" s="14">
        <f t="shared" si="37"/>
        <v>0.5222978350214369</v>
      </c>
      <c r="M80" s="14">
        <f>IF('Indicator Data'!S82="No data","x",IF('Indicator Data'!S82&gt;M$136,10,IF('Indicator Data'!S82&lt;M$135,0,10-(M$136-'Indicator Data'!S82)/(M$136-M$135)*10)))</f>
        <v>0.28983202086384097</v>
      </c>
      <c r="N80" s="134">
        <f>VLOOKUP(C80,'Indicator Data'!$C$5:$O$136,12,FALSE)/VLOOKUP(B80,'Indicator Data (national)'!$B$5:$AY$13,50,FALSE)*1000000</f>
        <v>1.7936064349611492E-3</v>
      </c>
      <c r="O80" s="14">
        <f t="shared" si="38"/>
        <v>1.7936064349655112E-4</v>
      </c>
      <c r="P80" s="54">
        <f t="shared" si="39"/>
        <v>0.27076973884292482</v>
      </c>
      <c r="Q80" s="47">
        <f t="shared" si="40"/>
        <v>4.3413233733577847</v>
      </c>
      <c r="R80" s="37">
        <f>IF(AND('Indicator Data'!AK82="No data",'Indicator Data'!AL82="No data"),0,SUM('Indicator Data'!AK82:AM82))</f>
        <v>0</v>
      </c>
      <c r="S80" s="14">
        <f t="shared" si="41"/>
        <v>0</v>
      </c>
      <c r="T80" s="43">
        <f>R80/'Indicator Data'!$BE82</f>
        <v>0</v>
      </c>
      <c r="U80" s="14">
        <f t="shared" si="42"/>
        <v>0</v>
      </c>
      <c r="V80" s="15">
        <f t="shared" si="51"/>
        <v>0</v>
      </c>
      <c r="W80" s="14">
        <f>IF('Indicator Data'!Z82="No data","x",IF('Indicator Data'!Z82&gt;W$136,10,IF('Indicator Data'!Z82&lt;W$135,0,10-(W$136-'Indicator Data'!Z82)/(W$136-W$135)*10)))</f>
        <v>7.4</v>
      </c>
      <c r="X80" s="14">
        <f>IF('Indicator Data'!Y82="No data","x",IF('Indicator Data'!Y82&gt;X$136,10,IF('Indicator Data'!Y82&lt;X$135,0,10-(X$136-'Indicator Data'!Y82)/(X$136-X$135)*10)))</f>
        <v>6.1454545454545455</v>
      </c>
      <c r="Y80" s="14">
        <f>IF('Indicator Data'!AD82="No data","x",IF('Indicator Data'!AD82&gt;Y$136,10,IF('Indicator Data'!AD82&lt;Y$135,0,10-(Y$136-'Indicator Data'!AD82)/(Y$136-Y$135)*10)))</f>
        <v>10</v>
      </c>
      <c r="Z80" s="139">
        <f>IF('Indicator Data'!AA82="No data","x",'Indicator Data'!AA82/'Indicator Data'!$BE82*100000)</f>
        <v>37.447655824719007</v>
      </c>
      <c r="AA80" s="137">
        <f t="shared" si="43"/>
        <v>9.6605937123559062</v>
      </c>
      <c r="AB80" s="139">
        <f>IF('Indicator Data'!AB82="No data","x",'Indicator Data'!AB82/'Indicator Data'!$BE82*100000)</f>
        <v>0.14109892925666545</v>
      </c>
      <c r="AC80" s="137">
        <f t="shared" si="44"/>
        <v>3.8317457269324908</v>
      </c>
      <c r="AD80" s="54">
        <f t="shared" si="45"/>
        <v>7.4075587969485879</v>
      </c>
      <c r="AE80" s="14">
        <f>IF('Indicator Data'!T82="No data","x",IF('Indicator Data'!T82&gt;AE$136,10,IF('Indicator Data'!T82&lt;AE$135,0,10-(AE$136-'Indicator Data'!T82)/(AE$136-AE$135)*10)))</f>
        <v>10</v>
      </c>
      <c r="AF80" s="14">
        <f>IF('Indicator Data'!U82="No data","x",IF('Indicator Data'!U82&gt;AF$136,10,IF('Indicator Data'!U82&lt;AF$135,0,10-(AF$136-'Indicator Data'!U82)/(AF$136-AF$135)*10)))</f>
        <v>4.920877046992076</v>
      </c>
      <c r="AG80" s="54">
        <f t="shared" si="52"/>
        <v>7.4604385234960375</v>
      </c>
      <c r="AH80" s="14">
        <f>IF('Indicator Data'!AN82="No data","x",IF('Indicator Data'!AN82&gt;AH$136,10,IF('Indicator Data'!AN82&lt;AH$135,0,10-(AH$136-'Indicator Data'!AN82)/(AH$136-AH$135)*10)))</f>
        <v>2.1100481637705215</v>
      </c>
      <c r="AI80" s="14">
        <f>IF('Indicator Data'!AS82="No data","x",IF('Indicator Data'!AS82&gt;AI$136,10,IF('Indicator Data'!AS82&lt;AI$135,0,10-(AI$136-'Indicator Data'!AS82)/(AI$136-AI$135)*10)))</f>
        <v>6.3734210892913836</v>
      </c>
      <c r="AJ80" s="54">
        <f t="shared" si="46"/>
        <v>4.2417346265309526</v>
      </c>
      <c r="AK80" s="37">
        <f>'Indicator Data'!AI82+'Indicator Data'!AH82*0.5+'Indicator Data'!AG82*0.25</f>
        <v>0</v>
      </c>
      <c r="AL80" s="44">
        <f>AK80/'Indicator Data'!BE82</f>
        <v>0</v>
      </c>
      <c r="AM80" s="54">
        <f t="shared" si="47"/>
        <v>0</v>
      </c>
      <c r="AN80" s="14" t="str">
        <f>IF('Indicator Data'!AJ82="No data","x",IF(('Indicator Data'!AJ82)^2&gt;AN$135,10,IF(('Indicator Data'!AJ82)^2&lt;AN$136,0,10-(AN$135-('Indicator Data'!AJ82)^2)/(AN$135-AN$136)*10)))</f>
        <v>x</v>
      </c>
      <c r="AO80" s="54" t="str">
        <f t="shared" si="48"/>
        <v>x</v>
      </c>
      <c r="AP80" s="38">
        <f t="shared" si="35"/>
        <v>5.4432846492021616</v>
      </c>
      <c r="AQ80" s="57">
        <f t="shared" si="36"/>
        <v>3.1753786574074132</v>
      </c>
    </row>
    <row r="81" spans="1:43" s="11" customFormat="1" x14ac:dyDescent="0.25">
      <c r="A81" s="11" t="s">
        <v>425</v>
      </c>
      <c r="B81" s="32" t="s">
        <v>14</v>
      </c>
      <c r="C81" s="32" t="s">
        <v>554</v>
      </c>
      <c r="D81" s="14">
        <f>IF('Indicator Data'!M83="No data",IF((0.1284*LN('Indicator Data'!BD83)-0.4735)&gt;D$136,0,IF((0.1284*LN('Indicator Data'!BD83)-0.4735)&lt;D$135,10,(D$136-(0.1284*LN('Indicator Data'!BD83)-0.4735))/(D$136-D$135)*10)),IF('Indicator Data'!M83&gt;D$136,0,IF('Indicator Data'!M83&lt;D$135,10,(D$136-'Indicator Data'!M83)/(D$136-D$135)*10)))</f>
        <v>8.6461538461538474</v>
      </c>
      <c r="E81" s="14">
        <f>IF('Indicator Data'!N83="No data","x",IF('Indicator Data'!N83&gt;E$136,10,IF('Indicator Data'!N83&lt;E$135,0,10-(E$136-'Indicator Data'!N83)/(E$136-E$135)*10)))</f>
        <v>10</v>
      </c>
      <c r="F81" s="54">
        <f t="shared" si="49"/>
        <v>9.4561665786544875</v>
      </c>
      <c r="G81" s="14" t="str">
        <f>IF('Indicator Data'!AE83="No data","x",IF('Indicator Data'!AE83&gt;G$136,10,IF('Indicator Data'!AE83&lt;G$135,0,10-(G$136-'Indicator Data'!AE83)/(G$136-G$135)*10)))</f>
        <v>x</v>
      </c>
      <c r="H81" s="14">
        <f>IF('Indicator Data'!AF83="No data","x",IF('Indicator Data'!AF83&gt;H$136,10,IF('Indicator Data'!AF83&lt;H$135,0,10-(H$136-'Indicator Data'!AF83)/(H$136-H$135)*10)))</f>
        <v>1.8975000000000009</v>
      </c>
      <c r="I81" s="54">
        <f t="shared" si="50"/>
        <v>1.8975000000000009</v>
      </c>
      <c r="J81" s="37">
        <f>SUM('Indicator Data'!P83,SUM('Indicator Data'!Q83:R83)*1000000)</f>
        <v>4533945941</v>
      </c>
      <c r="K81" s="37">
        <f>J81/'Indicator Data (national)'!$AY$12</f>
        <v>26.114891751071887</v>
      </c>
      <c r="L81" s="14">
        <f t="shared" si="37"/>
        <v>0.5222978350214369</v>
      </c>
      <c r="M81" s="14">
        <f>IF('Indicator Data'!S83="No data","x",IF('Indicator Data'!S83&gt;M$136,10,IF('Indicator Data'!S83&lt;M$135,0,10-(M$136-'Indicator Data'!S83)/(M$136-M$135)*10)))</f>
        <v>0.28983202086384097</v>
      </c>
      <c r="N81" s="134">
        <f>VLOOKUP(C81,'Indicator Data'!$C$5:$O$136,12,FALSE)/VLOOKUP(B81,'Indicator Data (national)'!$B$5:$AY$13,50,FALSE)*1000000</f>
        <v>3.1841194682417037E-3</v>
      </c>
      <c r="O81" s="14">
        <f t="shared" si="38"/>
        <v>3.1841194682513674E-4</v>
      </c>
      <c r="P81" s="54">
        <f t="shared" si="39"/>
        <v>0.27081608927736767</v>
      </c>
      <c r="Q81" s="47">
        <f t="shared" si="40"/>
        <v>5.2701623116465859</v>
      </c>
      <c r="R81" s="37">
        <f>IF(AND('Indicator Data'!AK83="No data",'Indicator Data'!AL83="No data"),0,SUM('Indicator Data'!AK83:AM83))</f>
        <v>0</v>
      </c>
      <c r="S81" s="14">
        <f t="shared" si="41"/>
        <v>0</v>
      </c>
      <c r="T81" s="43">
        <f>R81/'Indicator Data'!$BE83</f>
        <v>0</v>
      </c>
      <c r="U81" s="14">
        <f t="shared" si="42"/>
        <v>0</v>
      </c>
      <c r="V81" s="15">
        <f t="shared" si="51"/>
        <v>0</v>
      </c>
      <c r="W81" s="14">
        <f>IF('Indicator Data'!Z83="No data","x",IF('Indicator Data'!Z83&gt;W$136,10,IF('Indicator Data'!Z83&lt;W$135,0,10-(W$136-'Indicator Data'!Z83)/(W$136-W$135)*10)))</f>
        <v>7.4</v>
      </c>
      <c r="X81" s="14">
        <f>IF('Indicator Data'!Y83="No data","x",IF('Indicator Data'!Y83&gt;X$136,10,IF('Indicator Data'!Y83&lt;X$135,0,10-(X$136-'Indicator Data'!Y83)/(X$136-X$135)*10)))</f>
        <v>6.1454545454545455</v>
      </c>
      <c r="Y81" s="14">
        <f>IF('Indicator Data'!AD83="No data","x",IF('Indicator Data'!AD83&gt;Y$136,10,IF('Indicator Data'!AD83&lt;Y$135,0,10-(Y$136-'Indicator Data'!AD83)/(Y$136-Y$135)*10)))</f>
        <v>10</v>
      </c>
      <c r="Z81" s="139">
        <f>IF('Indicator Data'!AA83="No data","x",'Indicator Data'!AA83/'Indicator Data'!$BE83*100000)</f>
        <v>12.231174469532117</v>
      </c>
      <c r="AA81" s="137">
        <f t="shared" si="43"/>
        <v>8.346832111418669</v>
      </c>
      <c r="AB81" s="139">
        <f>IF('Indicator Data'!AB83="No data","x",'Indicator Data'!AB83/'Indicator Data'!$BE83*100000)</f>
        <v>2.24062463342722</v>
      </c>
      <c r="AC81" s="137">
        <f t="shared" si="44"/>
        <v>7.8345636876534854</v>
      </c>
      <c r="AD81" s="54">
        <f t="shared" si="45"/>
        <v>7.9453700689053406</v>
      </c>
      <c r="AE81" s="14">
        <f>IF('Indicator Data'!T83="No data","x",IF('Indicator Data'!T83&gt;AE$136,10,IF('Indicator Data'!T83&lt;AE$135,0,10-(AE$136-'Indicator Data'!T83)/(AE$136-AE$135)*10)))</f>
        <v>10</v>
      </c>
      <c r="AF81" s="14">
        <f>IF('Indicator Data'!U83="No data","x",IF('Indicator Data'!U83&gt;AF$136,10,IF('Indicator Data'!U83&lt;AF$135,0,10-(AF$136-'Indicator Data'!U83)/(AF$136-AF$135)*10)))</f>
        <v>6.5156197808894181</v>
      </c>
      <c r="AG81" s="54">
        <f t="shared" si="52"/>
        <v>8.2578098904447081</v>
      </c>
      <c r="AH81" s="14">
        <f>IF('Indicator Data'!AN83="No data","x",IF('Indicator Data'!AN83&gt;AH$136,10,IF('Indicator Data'!AN83&lt;AH$135,0,10-(AH$136-'Indicator Data'!AN83)/(AH$136-AH$135)*10)))</f>
        <v>4.6517379330358457</v>
      </c>
      <c r="AI81" s="14">
        <f>IF('Indicator Data'!AS83="No data","x",IF('Indicator Data'!AS83&gt;AI$136,10,IF('Indicator Data'!AS83&lt;AI$135,0,10-(AI$136-'Indicator Data'!AS83)/(AI$136-AI$135)*10)))</f>
        <v>6.579014143198906</v>
      </c>
      <c r="AJ81" s="54">
        <f t="shared" si="46"/>
        <v>5.6153760381173754</v>
      </c>
      <c r="AK81" s="37">
        <f>'Indicator Data'!AI83+'Indicator Data'!AH83*0.5+'Indicator Data'!AG83*0.25</f>
        <v>0</v>
      </c>
      <c r="AL81" s="44">
        <f>AK81/'Indicator Data'!BE83</f>
        <v>0</v>
      </c>
      <c r="AM81" s="54">
        <f t="shared" si="47"/>
        <v>0</v>
      </c>
      <c r="AN81" s="14" t="str">
        <f>IF('Indicator Data'!AJ83="No data","x",IF(('Indicator Data'!AJ83)^2&gt;AN$135,10,IF(('Indicator Data'!AJ83)^2&lt;AN$136,0,10-(AN$135-('Indicator Data'!AJ83)^2)/(AN$135-AN$136)*10)))</f>
        <v>x</v>
      </c>
      <c r="AO81" s="54" t="str">
        <f t="shared" si="48"/>
        <v>x</v>
      </c>
      <c r="AP81" s="38">
        <f t="shared" si="35"/>
        <v>6.264908445990085</v>
      </c>
      <c r="AQ81" s="57">
        <f t="shared" si="36"/>
        <v>3.7730802935741261</v>
      </c>
    </row>
    <row r="82" spans="1:43" s="11" customFormat="1" x14ac:dyDescent="0.25">
      <c r="A82" s="11" t="s">
        <v>426</v>
      </c>
      <c r="B82" s="32" t="s">
        <v>14</v>
      </c>
      <c r="C82" s="32" t="s">
        <v>555</v>
      </c>
      <c r="D82" s="14">
        <f>IF('Indicator Data'!M84="No data",IF((0.1284*LN('Indicator Data'!BD84)-0.4735)&gt;D$136,0,IF((0.1284*LN('Indicator Data'!BD84)-0.4735)&lt;D$135,10,(D$136-(0.1284*LN('Indicator Data'!BD84)-0.4735))/(D$136-D$135)*10)),IF('Indicator Data'!M84&gt;D$136,0,IF('Indicator Data'!M84&lt;D$135,10,(D$136-'Indicator Data'!M84)/(D$136-D$135)*10)))</f>
        <v>7.7384615384615376</v>
      </c>
      <c r="E82" s="14">
        <f>IF('Indicator Data'!N84="No data","x",IF('Indicator Data'!N84&gt;E$136,10,IF('Indicator Data'!N84&lt;E$135,0,10-(E$136-'Indicator Data'!N84)/(E$136-E$135)*10)))</f>
        <v>8.537466666666667</v>
      </c>
      <c r="F82" s="54">
        <f t="shared" si="49"/>
        <v>8.1649269967510616</v>
      </c>
      <c r="G82" s="14" t="str">
        <f>IF('Indicator Data'!AE84="No data","x",IF('Indicator Data'!AE84&gt;G$136,10,IF('Indicator Data'!AE84&lt;G$135,0,10-(G$136-'Indicator Data'!AE84)/(G$136-G$135)*10)))</f>
        <v>x</v>
      </c>
      <c r="H82" s="14">
        <f>IF('Indicator Data'!AF84="No data","x",IF('Indicator Data'!AF84&gt;H$136,10,IF('Indicator Data'!AF84&lt;H$135,0,10-(H$136-'Indicator Data'!AF84)/(H$136-H$135)*10)))</f>
        <v>5.4799999999999995</v>
      </c>
      <c r="I82" s="54">
        <f t="shared" si="50"/>
        <v>5.4799999999999995</v>
      </c>
      <c r="J82" s="37">
        <f>SUM('Indicator Data'!P84,SUM('Indicator Data'!Q84:R84)*1000000)</f>
        <v>4533945941</v>
      </c>
      <c r="K82" s="37">
        <f>J82/'Indicator Data (national)'!$AY$12</f>
        <v>26.114891751071887</v>
      </c>
      <c r="L82" s="14">
        <f t="shared" si="37"/>
        <v>0.5222978350214369</v>
      </c>
      <c r="M82" s="14">
        <f>IF('Indicator Data'!S84="No data","x",IF('Indicator Data'!S84&gt;M$136,10,IF('Indicator Data'!S84&lt;M$135,0,10-(M$136-'Indicator Data'!S84)/(M$136-M$135)*10)))</f>
        <v>0.28983202086384097</v>
      </c>
      <c r="N82" s="134">
        <f>VLOOKUP(C82,'Indicator Data'!$C$5:$O$136,12,FALSE)/VLOOKUP(B82,'Indicator Data (national)'!$B$5:$AY$13,50,FALSE)*1000000</f>
        <v>2.5008503712618257E-3</v>
      </c>
      <c r="O82" s="14">
        <f t="shared" si="38"/>
        <v>2.5008503712697916E-4</v>
      </c>
      <c r="P82" s="54">
        <f t="shared" si="39"/>
        <v>0.27079331364080161</v>
      </c>
      <c r="Q82" s="47">
        <f t="shared" si="40"/>
        <v>5.5201618267857313</v>
      </c>
      <c r="R82" s="37">
        <f>IF(AND('Indicator Data'!AK84="No data",'Indicator Data'!AL84="No data"),0,SUM('Indicator Data'!AK84:AM84))</f>
        <v>0</v>
      </c>
      <c r="S82" s="14">
        <f t="shared" si="41"/>
        <v>0</v>
      </c>
      <c r="T82" s="43">
        <f>R82/'Indicator Data'!$BE84</f>
        <v>0</v>
      </c>
      <c r="U82" s="14">
        <f t="shared" si="42"/>
        <v>0</v>
      </c>
      <c r="V82" s="15">
        <f t="shared" si="51"/>
        <v>0</v>
      </c>
      <c r="W82" s="14">
        <f>IF('Indicator Data'!Z84="No data","x",IF('Indicator Data'!Z84&gt;W$136,10,IF('Indicator Data'!Z84&lt;W$135,0,10-(W$136-'Indicator Data'!Z84)/(W$136-W$135)*10)))</f>
        <v>7.4</v>
      </c>
      <c r="X82" s="14">
        <f>IF('Indicator Data'!Y84="No data","x",IF('Indicator Data'!Y84&gt;X$136,10,IF('Indicator Data'!Y84&lt;X$135,0,10-(X$136-'Indicator Data'!Y84)/(X$136-X$135)*10)))</f>
        <v>6.1454545454545455</v>
      </c>
      <c r="Y82" s="14">
        <f>IF('Indicator Data'!AD84="No data","x",IF('Indicator Data'!AD84&gt;Y$136,10,IF('Indicator Data'!AD84&lt;Y$135,0,10-(Y$136-'Indicator Data'!AD84)/(Y$136-Y$135)*10)))</f>
        <v>10</v>
      </c>
      <c r="Z82" s="139">
        <f>IF('Indicator Data'!AA84="No data","x",'Indicator Data'!AA84/'Indicator Data'!$BE84*100000)</f>
        <v>48.949595752119173</v>
      </c>
      <c r="AA82" s="137">
        <f t="shared" si="43"/>
        <v>9.9750717232869643</v>
      </c>
      <c r="AB82" s="139">
        <f>IF('Indicator Data'!AB84="No data","x",'Indicator Data'!AB84/'Indicator Data'!$BE84*100000)</f>
        <v>0.66013679843057449</v>
      </c>
      <c r="AC82" s="137">
        <f t="shared" si="44"/>
        <v>6.0654464752776089</v>
      </c>
      <c r="AD82" s="54">
        <f t="shared" si="45"/>
        <v>7.9171945488038249</v>
      </c>
      <c r="AE82" s="14">
        <f>IF('Indicator Data'!T84="No data","x",IF('Indicator Data'!T84&gt;AE$136,10,IF('Indicator Data'!T84&lt;AE$135,0,10-(AE$136-'Indicator Data'!T84)/(AE$136-AE$135)*10)))</f>
        <v>10</v>
      </c>
      <c r="AF82" s="14">
        <f>IF('Indicator Data'!U84="No data","x",IF('Indicator Data'!U84&gt;AF$136,10,IF('Indicator Data'!U84&lt;AF$135,0,10-(AF$136-'Indicator Data'!U84)/(AF$136-AF$135)*10)))</f>
        <v>8.588761767946739</v>
      </c>
      <c r="AG82" s="54">
        <f t="shared" si="52"/>
        <v>9.2943808839733695</v>
      </c>
      <c r="AH82" s="14">
        <f>IF('Indicator Data'!AN84="No data","x",IF('Indicator Data'!AN84&gt;AH$136,10,IF('Indicator Data'!AN84&lt;AH$135,0,10-(AH$136-'Indicator Data'!AN84)/(AH$136-AH$135)*10)))</f>
        <v>6.2822391528372687</v>
      </c>
      <c r="AI82" s="14">
        <f>IF('Indicator Data'!AS84="No data","x",IF('Indicator Data'!AS84&gt;AI$136,10,IF('Indicator Data'!AS84&lt;AI$135,0,10-(AI$136-'Indicator Data'!AS84)/(AI$136-AI$135)*10)))</f>
        <v>6.4076780062845646</v>
      </c>
      <c r="AJ82" s="54">
        <f t="shared" si="46"/>
        <v>6.3449585795609167</v>
      </c>
      <c r="AK82" s="37">
        <f>'Indicator Data'!AI84+'Indicator Data'!AH84*0.5+'Indicator Data'!AG84*0.25</f>
        <v>0</v>
      </c>
      <c r="AL82" s="44">
        <f>AK82/'Indicator Data'!BE84</f>
        <v>0</v>
      </c>
      <c r="AM82" s="54">
        <f t="shared" si="47"/>
        <v>0</v>
      </c>
      <c r="AN82" s="14" t="str">
        <f>IF('Indicator Data'!AJ84="No data","x",IF(('Indicator Data'!AJ84)^2&gt;AN$135,10,IF(('Indicator Data'!AJ84)^2&lt;AN$136,0,10-(AN$135-('Indicator Data'!AJ84)^2)/(AN$135-AN$136)*10)))</f>
        <v>x</v>
      </c>
      <c r="AO82" s="54" t="str">
        <f t="shared" si="48"/>
        <v>x</v>
      </c>
      <c r="AP82" s="38">
        <f t="shared" si="35"/>
        <v>6.9242856260596835</v>
      </c>
      <c r="AQ82" s="57">
        <f t="shared" si="36"/>
        <v>4.2905331907851449</v>
      </c>
    </row>
    <row r="83" spans="1:43" s="11" customFormat="1" x14ac:dyDescent="0.25">
      <c r="A83" s="11" t="s">
        <v>427</v>
      </c>
      <c r="B83" s="32" t="s">
        <v>14</v>
      </c>
      <c r="C83" s="32" t="s">
        <v>556</v>
      </c>
      <c r="D83" s="14">
        <f>IF('Indicator Data'!M85="No data",IF((0.1284*LN('Indicator Data'!BD85)-0.4735)&gt;D$136,0,IF((0.1284*LN('Indicator Data'!BD85)-0.4735)&lt;D$135,10,(D$136-(0.1284*LN('Indicator Data'!BD85)-0.4735))/(D$136-D$135)*10)),IF('Indicator Data'!M85&gt;D$136,0,IF('Indicator Data'!M85&lt;D$135,10,(D$136-'Indicator Data'!M85)/(D$136-D$135)*10)))</f>
        <v>8.1230769230769244</v>
      </c>
      <c r="E83" s="14">
        <f>IF('Indicator Data'!N85="No data","x",IF('Indicator Data'!N85&gt;E$136,10,IF('Indicator Data'!N85&lt;E$135,0,10-(E$136-'Indicator Data'!N85)/(E$136-E$135)*10)))</f>
        <v>1.3985955555555556</v>
      </c>
      <c r="F83" s="54">
        <f t="shared" si="49"/>
        <v>5.7239663634907298</v>
      </c>
      <c r="G83" s="14" t="str">
        <f>IF('Indicator Data'!AE85="No data","x",IF('Indicator Data'!AE85&gt;G$136,10,IF('Indicator Data'!AE85&lt;G$135,0,10-(G$136-'Indicator Data'!AE85)/(G$136-G$135)*10)))</f>
        <v>x</v>
      </c>
      <c r="H83" s="14">
        <f>IF('Indicator Data'!AF85="No data","x",IF('Indicator Data'!AF85&gt;H$136,10,IF('Indicator Data'!AF85&lt;H$135,0,10-(H$136-'Indicator Data'!AF85)/(H$136-H$135)*10)))</f>
        <v>4.1124999999999989</v>
      </c>
      <c r="I83" s="54">
        <f t="shared" si="50"/>
        <v>4.1124999999999989</v>
      </c>
      <c r="J83" s="37">
        <f>SUM('Indicator Data'!P85,SUM('Indicator Data'!Q85:R85)*1000000)</f>
        <v>4533945941</v>
      </c>
      <c r="K83" s="37">
        <f>J83/'Indicator Data (national)'!$AY$12</f>
        <v>26.114891751071887</v>
      </c>
      <c r="L83" s="14">
        <f t="shared" si="37"/>
        <v>0.5222978350214369</v>
      </c>
      <c r="M83" s="14">
        <f>IF('Indicator Data'!S85="No data","x",IF('Indicator Data'!S85&gt;M$136,10,IF('Indicator Data'!S85&lt;M$135,0,10-(M$136-'Indicator Data'!S85)/(M$136-M$135)*10)))</f>
        <v>0.28983202086384097</v>
      </c>
      <c r="N83" s="134">
        <f>VLOOKUP(C83,'Indicator Data'!$C$5:$O$136,12,FALSE)/VLOOKUP(B83,'Indicator Data (national)'!$B$5:$AY$13,50,FALSE)*1000000</f>
        <v>6.5050010412386072E-4</v>
      </c>
      <c r="O83" s="14">
        <f t="shared" si="38"/>
        <v>6.5050010412903703E-5</v>
      </c>
      <c r="P83" s="54">
        <f t="shared" si="39"/>
        <v>0.27073163529856359</v>
      </c>
      <c r="Q83" s="47">
        <f t="shared" si="40"/>
        <v>3.9577910905700056</v>
      </c>
      <c r="R83" s="37">
        <f>IF(AND('Indicator Data'!AK85="No data",'Indicator Data'!AL85="No data"),0,SUM('Indicator Data'!AK85:AM85))</f>
        <v>0</v>
      </c>
      <c r="S83" s="14">
        <f t="shared" si="41"/>
        <v>0</v>
      </c>
      <c r="T83" s="43">
        <f>R83/'Indicator Data'!$BE85</f>
        <v>0</v>
      </c>
      <c r="U83" s="14">
        <f t="shared" si="42"/>
        <v>0</v>
      </c>
      <c r="V83" s="15">
        <f t="shared" si="51"/>
        <v>0</v>
      </c>
      <c r="W83" s="14">
        <f>IF('Indicator Data'!Z85="No data","x",IF('Indicator Data'!Z85&gt;W$136,10,IF('Indicator Data'!Z85&lt;W$135,0,10-(W$136-'Indicator Data'!Z85)/(W$136-W$135)*10)))</f>
        <v>7.4</v>
      </c>
      <c r="X83" s="14">
        <f>IF('Indicator Data'!Y85="No data","x",IF('Indicator Data'!Y85&gt;X$136,10,IF('Indicator Data'!Y85&lt;X$135,0,10-(X$136-'Indicator Data'!Y85)/(X$136-X$135)*10)))</f>
        <v>6.1454545454545455</v>
      </c>
      <c r="Y83" s="14">
        <f>IF('Indicator Data'!AD85="No data","x",IF('Indicator Data'!AD85&gt;Y$136,10,IF('Indicator Data'!AD85&lt;Y$135,0,10-(Y$136-'Indicator Data'!AD85)/(Y$136-Y$135)*10)))</f>
        <v>10</v>
      </c>
      <c r="Z83" s="139">
        <f>IF('Indicator Data'!AA85="No data","x",'Indicator Data'!AA85/'Indicator Data'!$BE85*100000)</f>
        <v>0.36440454735228861</v>
      </c>
      <c r="AA83" s="137">
        <f t="shared" si="43"/>
        <v>4.2216719411161705</v>
      </c>
      <c r="AB83" s="139">
        <f>IF('Indicator Data'!AB85="No data","x",'Indicator Data'!AB85/'Indicator Data'!$BE85*100000)</f>
        <v>1.2233581232541118</v>
      </c>
      <c r="AC83" s="137">
        <f t="shared" si="44"/>
        <v>6.9585120336368416</v>
      </c>
      <c r="AD83" s="54">
        <f t="shared" si="45"/>
        <v>6.9451277040415125</v>
      </c>
      <c r="AE83" s="14">
        <f>IF('Indicator Data'!T85="No data","x",IF('Indicator Data'!T85&gt;AE$136,10,IF('Indicator Data'!T85&lt;AE$135,0,10-(AE$136-'Indicator Data'!T85)/(AE$136-AE$135)*10)))</f>
        <v>10</v>
      </c>
      <c r="AF83" s="14">
        <f>IF('Indicator Data'!U85="No data","x",IF('Indicator Data'!U85&gt;AF$136,10,IF('Indicator Data'!U85&lt;AF$135,0,10-(AF$136-'Indicator Data'!U85)/(AF$136-AF$135)*10)))</f>
        <v>2.7793993468079723</v>
      </c>
      <c r="AG83" s="54">
        <f t="shared" si="52"/>
        <v>6.3896996734039861</v>
      </c>
      <c r="AH83" s="14">
        <f>IF('Indicator Data'!AN85="No data","x",IF('Indicator Data'!AN85&gt;AH$136,10,IF('Indicator Data'!AN85&lt;AH$135,0,10-(AH$136-'Indicator Data'!AN85)/(AH$136-AH$135)*10)))</f>
        <v>2.5896329696918619</v>
      </c>
      <c r="AI83" s="14">
        <f>IF('Indicator Data'!AS85="No data","x",IF('Indicator Data'!AS85&gt;AI$136,10,IF('Indicator Data'!AS85&lt;AI$135,0,10-(AI$136-'Indicator Data'!AS85)/(AI$136-AI$135)*10)))</f>
        <v>2.9125732857842692</v>
      </c>
      <c r="AJ83" s="54">
        <f t="shared" si="46"/>
        <v>2.7511031277380655</v>
      </c>
      <c r="AK83" s="37">
        <f>'Indicator Data'!AI85+'Indicator Data'!AH85*0.5+'Indicator Data'!AG85*0.25</f>
        <v>249477.97260428849</v>
      </c>
      <c r="AL83" s="44">
        <f>AK83/'Indicator Data'!BE85</f>
        <v>6.4936362629451724E-2</v>
      </c>
      <c r="AM83" s="54">
        <f t="shared" si="47"/>
        <v>6.4936362629451718</v>
      </c>
      <c r="AN83" s="14" t="str">
        <f>IF('Indicator Data'!AJ85="No data","x",IF(('Indicator Data'!AJ85)^2&gt;AN$135,10,IF(('Indicator Data'!AJ85)^2&lt;AN$136,0,10-(AN$135-('Indicator Data'!AJ85)^2)/(AN$135-AN$136)*10)))</f>
        <v>x</v>
      </c>
      <c r="AO83" s="54" t="str">
        <f t="shared" si="48"/>
        <v>x</v>
      </c>
      <c r="AP83" s="38">
        <f t="shared" si="35"/>
        <v>5.8618260995070193</v>
      </c>
      <c r="AQ83" s="57">
        <f t="shared" si="36"/>
        <v>3.4740050480906919</v>
      </c>
    </row>
    <row r="84" spans="1:43" s="11" customFormat="1" x14ac:dyDescent="0.25">
      <c r="A84" s="11" t="s">
        <v>428</v>
      </c>
      <c r="B84" s="32" t="s">
        <v>14</v>
      </c>
      <c r="C84" s="32" t="s">
        <v>557</v>
      </c>
      <c r="D84" s="14">
        <f>IF('Indicator Data'!M86="No data",IF((0.1284*LN('Indicator Data'!BD86)-0.4735)&gt;D$136,0,IF((0.1284*LN('Indicator Data'!BD86)-0.4735)&lt;D$135,10,(D$136-(0.1284*LN('Indicator Data'!BD86)-0.4735))/(D$136-D$135)*10)),IF('Indicator Data'!M86&gt;D$136,0,IF('Indicator Data'!M86&lt;D$135,10,(D$136-'Indicator Data'!M86)/(D$136-D$135)*10)))</f>
        <v>8.1846153846153857</v>
      </c>
      <c r="E84" s="14">
        <f>IF('Indicator Data'!N86="No data","x",IF('Indicator Data'!N86&gt;E$136,10,IF('Indicator Data'!N86&lt;E$135,0,10-(E$136-'Indicator Data'!N86)/(E$136-E$135)*10)))</f>
        <v>10</v>
      </c>
      <c r="F84" s="54">
        <f t="shared" si="49"/>
        <v>9.3078745990782092</v>
      </c>
      <c r="G84" s="14" t="str">
        <f>IF('Indicator Data'!AE86="No data","x",IF('Indicator Data'!AE86&gt;G$136,10,IF('Indicator Data'!AE86&lt;G$135,0,10-(G$136-'Indicator Data'!AE86)/(G$136-G$135)*10)))</f>
        <v>x</v>
      </c>
      <c r="H84" s="14">
        <f>IF('Indicator Data'!AF86="No data","x",IF('Indicator Data'!AF86&gt;H$136,10,IF('Indicator Data'!AF86&lt;H$135,0,10-(H$136-'Indicator Data'!AF86)/(H$136-H$135)*10)))</f>
        <v>3.0999999999999996</v>
      </c>
      <c r="I84" s="54">
        <f t="shared" si="50"/>
        <v>3.0999999999999996</v>
      </c>
      <c r="J84" s="37">
        <f>SUM('Indicator Data'!P86,SUM('Indicator Data'!Q86:R86)*1000000)</f>
        <v>4533945941</v>
      </c>
      <c r="K84" s="37">
        <f>J84/'Indicator Data (national)'!$AY$12</f>
        <v>26.114891751071887</v>
      </c>
      <c r="L84" s="14">
        <f t="shared" si="37"/>
        <v>0.5222978350214369</v>
      </c>
      <c r="M84" s="14">
        <f>IF('Indicator Data'!S86="No data","x",IF('Indicator Data'!S86&gt;M$136,10,IF('Indicator Data'!S86&lt;M$135,0,10-(M$136-'Indicator Data'!S86)/(M$136-M$135)*10)))</f>
        <v>0.28983202086384097</v>
      </c>
      <c r="N84" s="134">
        <f>VLOOKUP(C84,'Indicator Data'!$C$5:$O$136,12,FALSE)/VLOOKUP(B84,'Indicator Data (national)'!$B$5:$AY$13,50,FALSE)*1000000</f>
        <v>2.9937250074294989E-3</v>
      </c>
      <c r="O84" s="14">
        <f t="shared" si="38"/>
        <v>2.9937250074318911E-4</v>
      </c>
      <c r="P84" s="54">
        <f t="shared" si="39"/>
        <v>0.27080974279534037</v>
      </c>
      <c r="Q84" s="47">
        <f t="shared" si="40"/>
        <v>5.496639735237939</v>
      </c>
      <c r="R84" s="37">
        <f>IF(AND('Indicator Data'!AK86="No data",'Indicator Data'!AL86="No data"),0,SUM('Indicator Data'!AK86:AM86))</f>
        <v>0</v>
      </c>
      <c r="S84" s="14">
        <f t="shared" si="41"/>
        <v>0</v>
      </c>
      <c r="T84" s="43">
        <f>R84/'Indicator Data'!$BE86</f>
        <v>0</v>
      </c>
      <c r="U84" s="14">
        <f t="shared" si="42"/>
        <v>0</v>
      </c>
      <c r="V84" s="15">
        <f t="shared" si="51"/>
        <v>0</v>
      </c>
      <c r="W84" s="14">
        <f>IF('Indicator Data'!Z86="No data","x",IF('Indicator Data'!Z86&gt;W$136,10,IF('Indicator Data'!Z86&lt;W$135,0,10-(W$136-'Indicator Data'!Z86)/(W$136-W$135)*10)))</f>
        <v>7.4</v>
      </c>
      <c r="X84" s="14">
        <f>IF('Indicator Data'!Y86="No data","x",IF('Indicator Data'!Y86&gt;X$136,10,IF('Indicator Data'!Y86&lt;X$135,0,10-(X$136-'Indicator Data'!Y86)/(X$136-X$135)*10)))</f>
        <v>6.1454545454545455</v>
      </c>
      <c r="Y84" s="14">
        <f>IF('Indicator Data'!AD86="No data","x",IF('Indicator Data'!AD86&gt;Y$136,10,IF('Indicator Data'!AD86&lt;Y$135,0,10-(Y$136-'Indicator Data'!AD86)/(Y$136-Y$135)*10)))</f>
        <v>10</v>
      </c>
      <c r="Z84" s="139">
        <f>IF('Indicator Data'!AA86="No data","x",'Indicator Data'!AA86/'Indicator Data'!$BE86*100000)</f>
        <v>1.8139575409039992</v>
      </c>
      <c r="AA84" s="137">
        <f t="shared" si="43"/>
        <v>6.10609741283203</v>
      </c>
      <c r="AB84" s="139">
        <f>IF('Indicator Data'!AB86="No data","x",'Indicator Data'!AB86/'Indicator Data'!$BE86*100000)</f>
        <v>0.65421419508013079</v>
      </c>
      <c r="AC84" s="137">
        <f t="shared" si="44"/>
        <v>6.0523998772446141</v>
      </c>
      <c r="AD84" s="54">
        <f t="shared" si="45"/>
        <v>7.1407903671062369</v>
      </c>
      <c r="AE84" s="14">
        <f>IF('Indicator Data'!T86="No data","x",IF('Indicator Data'!T86&gt;AE$136,10,IF('Indicator Data'!T86&lt;AE$135,0,10-(AE$136-'Indicator Data'!T86)/(AE$136-AE$135)*10)))</f>
        <v>10</v>
      </c>
      <c r="AF84" s="14">
        <f>IF('Indicator Data'!U86="No data","x",IF('Indicator Data'!U86&gt;AF$136,10,IF('Indicator Data'!U86&lt;AF$135,0,10-(AF$136-'Indicator Data'!U86)/(AF$136-AF$135)*10)))</f>
        <v>7.8597496644344211</v>
      </c>
      <c r="AG84" s="54">
        <f t="shared" si="52"/>
        <v>8.9298748322172106</v>
      </c>
      <c r="AH84" s="14">
        <f>IF('Indicator Data'!AN86="No data","x",IF('Indicator Data'!AN86&gt;AH$136,10,IF('Indicator Data'!AN86&lt;AH$135,0,10-(AH$136-'Indicator Data'!AN86)/(AH$136-AH$135)*10)))</f>
        <v>3.1171577232876775</v>
      </c>
      <c r="AI84" s="14">
        <f>IF('Indicator Data'!AS86="No data","x",IF('Indicator Data'!AS86&gt;AI$136,10,IF('Indicator Data'!AS86&lt;AI$135,0,10-(AI$136-'Indicator Data'!AS86)/(AI$136-AI$135)*10)))</f>
        <v>7.058725855764477</v>
      </c>
      <c r="AJ84" s="54">
        <f t="shared" si="46"/>
        <v>5.0879417895260772</v>
      </c>
      <c r="AK84" s="37">
        <f>'Indicator Data'!AI86+'Indicator Data'!AH86*0.5+'Indicator Data'!AG86*0.25</f>
        <v>0</v>
      </c>
      <c r="AL84" s="44">
        <f>AK84/'Indicator Data'!BE86</f>
        <v>0</v>
      </c>
      <c r="AM84" s="54">
        <f t="shared" si="47"/>
        <v>0</v>
      </c>
      <c r="AN84" s="14" t="str">
        <f>IF('Indicator Data'!AJ86="No data","x",IF(('Indicator Data'!AJ86)^2&gt;AN$135,10,IF(('Indicator Data'!AJ86)^2&lt;AN$136,0,10-(AN$135-('Indicator Data'!AJ86)^2)/(AN$135-AN$136)*10)))</f>
        <v>x</v>
      </c>
      <c r="AO84" s="54" t="str">
        <f t="shared" si="48"/>
        <v>x</v>
      </c>
      <c r="AP84" s="38">
        <f t="shared" si="35"/>
        <v>6.204544298837126</v>
      </c>
      <c r="AQ84" s="57">
        <f t="shared" si="36"/>
        <v>3.7275205871677288</v>
      </c>
    </row>
    <row r="85" spans="1:43" s="11" customFormat="1" x14ac:dyDescent="0.25">
      <c r="A85" s="11" t="s">
        <v>429</v>
      </c>
      <c r="B85" s="32" t="s">
        <v>14</v>
      </c>
      <c r="C85" s="32" t="s">
        <v>558</v>
      </c>
      <c r="D85" s="14">
        <f>IF('Indicator Data'!M87="No data",IF((0.1284*LN('Indicator Data'!BD87)-0.4735)&gt;D$136,0,IF((0.1284*LN('Indicator Data'!BD87)-0.4735)&lt;D$135,10,(D$136-(0.1284*LN('Indicator Data'!BD87)-0.4735))/(D$136-D$135)*10)),IF('Indicator Data'!M87&gt;D$136,0,IF('Indicator Data'!M87&lt;D$135,10,(D$136-'Indicator Data'!M87)/(D$136-D$135)*10)))</f>
        <v>7.8461538461538467</v>
      </c>
      <c r="E85" s="14">
        <f>IF('Indicator Data'!N87="No data","x",IF('Indicator Data'!N87&gt;E$136,10,IF('Indicator Data'!N87&lt;E$135,0,10-(E$136-'Indicator Data'!N87)/(E$136-E$135)*10)))</f>
        <v>1.0982422222222237</v>
      </c>
      <c r="F85" s="54">
        <f t="shared" si="49"/>
        <v>5.3934552083969267</v>
      </c>
      <c r="G85" s="14" t="str">
        <f>IF('Indicator Data'!AE87="No data","x",IF('Indicator Data'!AE87&gt;G$136,10,IF('Indicator Data'!AE87&lt;G$135,0,10-(G$136-'Indicator Data'!AE87)/(G$136-G$135)*10)))</f>
        <v>x</v>
      </c>
      <c r="H85" s="14">
        <f>IF('Indicator Data'!AF87="No data","x",IF('Indicator Data'!AF87&gt;H$136,10,IF('Indicator Data'!AF87&lt;H$135,0,10-(H$136-'Indicator Data'!AF87)/(H$136-H$135)*10)))</f>
        <v>2.7349999999999994</v>
      </c>
      <c r="I85" s="54">
        <f t="shared" si="50"/>
        <v>2.7349999999999994</v>
      </c>
      <c r="J85" s="37">
        <f>SUM('Indicator Data'!P87,SUM('Indicator Data'!Q87:R87)*1000000)</f>
        <v>4533945941</v>
      </c>
      <c r="K85" s="37">
        <f>J85/'Indicator Data (national)'!$AY$12</f>
        <v>26.114891751071887</v>
      </c>
      <c r="L85" s="14">
        <f t="shared" si="37"/>
        <v>0.5222978350214369</v>
      </c>
      <c r="M85" s="14">
        <f>IF('Indicator Data'!S87="No data","x",IF('Indicator Data'!S87&gt;M$136,10,IF('Indicator Data'!S87&lt;M$135,0,10-(M$136-'Indicator Data'!S87)/(M$136-M$135)*10)))</f>
        <v>0.28983202086384097</v>
      </c>
      <c r="N85" s="134">
        <f>VLOOKUP(C85,'Indicator Data'!$C$5:$O$136,12,FALSE)/VLOOKUP(B85,'Indicator Data (national)'!$B$5:$AY$13,50,FALSE)*1000000</f>
        <v>5.7265041865971016E-4</v>
      </c>
      <c r="O85" s="14">
        <f t="shared" si="38"/>
        <v>5.7265041865761646E-5</v>
      </c>
      <c r="P85" s="54">
        <f t="shared" si="39"/>
        <v>0.27072904030904787</v>
      </c>
      <c r="Q85" s="47">
        <f t="shared" si="40"/>
        <v>3.4481598642757252</v>
      </c>
      <c r="R85" s="37">
        <f>IF(AND('Indicator Data'!AK87="No data",'Indicator Data'!AL87="No data"),0,SUM('Indicator Data'!AK87:AM87))</f>
        <v>0</v>
      </c>
      <c r="S85" s="14">
        <f t="shared" si="41"/>
        <v>0</v>
      </c>
      <c r="T85" s="43">
        <f>R85/'Indicator Data'!$BE87</f>
        <v>0</v>
      </c>
      <c r="U85" s="14">
        <f t="shared" si="42"/>
        <v>0</v>
      </c>
      <c r="V85" s="15">
        <f t="shared" si="51"/>
        <v>0</v>
      </c>
      <c r="W85" s="14">
        <f>IF('Indicator Data'!Z87="No data","x",IF('Indicator Data'!Z87&gt;W$136,10,IF('Indicator Data'!Z87&lt;W$135,0,10-(W$136-'Indicator Data'!Z87)/(W$136-W$135)*10)))</f>
        <v>7.4</v>
      </c>
      <c r="X85" s="14">
        <f>IF('Indicator Data'!Y87="No data","x",IF('Indicator Data'!Y87&gt;X$136,10,IF('Indicator Data'!Y87&lt;X$135,0,10-(X$136-'Indicator Data'!Y87)/(X$136-X$135)*10)))</f>
        <v>6.1454545454545455</v>
      </c>
      <c r="Y85" s="14">
        <f>IF('Indicator Data'!AD87="No data","x",IF('Indicator Data'!AD87&gt;Y$136,10,IF('Indicator Data'!AD87&lt;Y$135,0,10-(Y$136-'Indicator Data'!AD87)/(Y$136-Y$135)*10)))</f>
        <v>10</v>
      </c>
      <c r="Z85" s="139">
        <f>IF('Indicator Data'!AA87="No data","x",'Indicator Data'!AA87/'Indicator Data'!$BE87*100000)</f>
        <v>0</v>
      </c>
      <c r="AA85" s="137">
        <f t="shared" si="43"/>
        <v>0</v>
      </c>
      <c r="AB85" s="139">
        <f>IF('Indicator Data'!AB87="No data","x",'Indicator Data'!AB87/'Indicator Data'!$BE87*100000)</f>
        <v>0.25527945259332924</v>
      </c>
      <c r="AC85" s="137">
        <f t="shared" si="44"/>
        <v>4.6900528663672745</v>
      </c>
      <c r="AD85" s="54">
        <f t="shared" si="45"/>
        <v>5.6471014823643646</v>
      </c>
      <c r="AE85" s="14">
        <f>IF('Indicator Data'!T87="No data","x",IF('Indicator Data'!T87&gt;AE$136,10,IF('Indicator Data'!T87&lt;AE$135,0,10-(AE$136-'Indicator Data'!T87)/(AE$136-AE$135)*10)))</f>
        <v>8.4615384615384617</v>
      </c>
      <c r="AF85" s="14">
        <f>IF('Indicator Data'!U87="No data","x",IF('Indicator Data'!U87&gt;AF$136,10,IF('Indicator Data'!U87&lt;AF$135,0,10-(AF$136-'Indicator Data'!U87)/(AF$136-AF$135)*10)))</f>
        <v>4.0779686505870769</v>
      </c>
      <c r="AG85" s="54">
        <f t="shared" si="52"/>
        <v>6.2697535560627689</v>
      </c>
      <c r="AH85" s="14">
        <f>IF('Indicator Data'!AN87="No data","x",IF('Indicator Data'!AN87&gt;AH$136,10,IF('Indicator Data'!AN87&lt;AH$135,0,10-(AH$136-'Indicator Data'!AN87)/(AH$136-AH$135)*10)))</f>
        <v>3.0691928598344544</v>
      </c>
      <c r="AI85" s="14">
        <f>IF('Indicator Data'!AS87="No data","x",IF('Indicator Data'!AS87&gt;AI$136,10,IF('Indicator Data'!AS87&lt;AI$135,0,10-(AI$136-'Indicator Data'!AS87)/(AI$136-AI$135)*10)))</f>
        <v>2.9125602253463478</v>
      </c>
      <c r="AJ85" s="54">
        <f t="shared" si="46"/>
        <v>2.9908765425904011</v>
      </c>
      <c r="AK85" s="37">
        <f>'Indicator Data'!AI87+'Indicator Data'!AH87*0.5+'Indicator Data'!AG87*0.25</f>
        <v>169582.7614296863</v>
      </c>
      <c r="AL85" s="44">
        <f>AK85/'Indicator Data'!BE87</f>
        <v>6.1844277867193528E-2</v>
      </c>
      <c r="AM85" s="54">
        <f t="shared" si="47"/>
        <v>6.1844277867193522</v>
      </c>
      <c r="AN85" s="14" t="str">
        <f>IF('Indicator Data'!AJ87="No data","x",IF(('Indicator Data'!AJ87)^2&gt;AN$135,10,IF(('Indicator Data'!AJ87)^2&lt;AN$136,0,10-(AN$135-('Indicator Data'!AJ87)^2)/(AN$135-AN$136)*10)))</f>
        <v>x</v>
      </c>
      <c r="AO85" s="54" t="str">
        <f t="shared" si="48"/>
        <v>x</v>
      </c>
      <c r="AP85" s="38">
        <f t="shared" si="35"/>
        <v>5.407492739435785</v>
      </c>
      <c r="AQ85" s="57">
        <f t="shared" si="36"/>
        <v>3.1503613057812658</v>
      </c>
    </row>
    <row r="86" spans="1:43" s="11" customFormat="1" x14ac:dyDescent="0.25">
      <c r="A86" s="11" t="s">
        <v>430</v>
      </c>
      <c r="B86" s="32" t="s">
        <v>14</v>
      </c>
      <c r="C86" s="32" t="s">
        <v>559</v>
      </c>
      <c r="D86" s="14">
        <f>IF('Indicator Data'!M88="No data",IF((0.1284*LN('Indicator Data'!BD88)-0.4735)&gt;D$136,0,IF((0.1284*LN('Indicator Data'!BD88)-0.4735)&lt;D$135,10,(D$136-(0.1284*LN('Indicator Data'!BD88)-0.4735))/(D$136-D$135)*10)),IF('Indicator Data'!M88&gt;D$136,0,IF('Indicator Data'!M88&lt;D$135,10,(D$136-'Indicator Data'!M88)/(D$136-D$135)*10)))</f>
        <v>5.0615384615384613</v>
      </c>
      <c r="E86" s="14">
        <f>IF('Indicator Data'!N88="No data","x",IF('Indicator Data'!N88&gt;E$136,10,IF('Indicator Data'!N88&lt;E$135,0,10-(E$136-'Indicator Data'!N88)/(E$136-E$135)*10)))</f>
        <v>0</v>
      </c>
      <c r="F86" s="54">
        <f t="shared" si="49"/>
        <v>2.9124847698182874</v>
      </c>
      <c r="G86" s="14" t="str">
        <f>IF('Indicator Data'!AE88="No data","x",IF('Indicator Data'!AE88&gt;G$136,10,IF('Indicator Data'!AE88&lt;G$135,0,10-(G$136-'Indicator Data'!AE88)/(G$136-G$135)*10)))</f>
        <v>x</v>
      </c>
      <c r="H86" s="14">
        <f>IF('Indicator Data'!AF88="No data","x",IF('Indicator Data'!AF88&gt;H$136,10,IF('Indicator Data'!AF88&lt;H$135,0,10-(H$136-'Indicator Data'!AF88)/(H$136-H$135)*10)))</f>
        <v>3.0474999999999994</v>
      </c>
      <c r="I86" s="54">
        <f t="shared" si="50"/>
        <v>3.0474999999999994</v>
      </c>
      <c r="J86" s="37">
        <f>SUM('Indicator Data'!P88,SUM('Indicator Data'!Q88:R88)*1000000)</f>
        <v>4533945941</v>
      </c>
      <c r="K86" s="37">
        <f>J86/'Indicator Data (national)'!$AY$12</f>
        <v>26.114891751071887</v>
      </c>
      <c r="L86" s="14">
        <f t="shared" si="37"/>
        <v>0.5222978350214369</v>
      </c>
      <c r="M86" s="14">
        <f>IF('Indicator Data'!S88="No data","x",IF('Indicator Data'!S88&gt;M$136,10,IF('Indicator Data'!S88&lt;M$135,0,10-(M$136-'Indicator Data'!S88)/(M$136-M$135)*10)))</f>
        <v>0.28983202086384097</v>
      </c>
      <c r="N86" s="134">
        <f>VLOOKUP(C86,'Indicator Data'!$C$5:$O$136,12,FALSE)/VLOOKUP(B86,'Indicator Data (national)'!$B$5:$AY$13,50,FALSE)*1000000</f>
        <v>2.006740821210245E-4</v>
      </c>
      <c r="O86" s="14">
        <f t="shared" si="38"/>
        <v>2.0067408211588145E-5</v>
      </c>
      <c r="P86" s="54">
        <f t="shared" si="39"/>
        <v>0.27071664109782984</v>
      </c>
      <c r="Q86" s="47">
        <f t="shared" si="40"/>
        <v>2.2857965451836009</v>
      </c>
      <c r="R86" s="37">
        <f>IF(AND('Indicator Data'!AK88="No data",'Indicator Data'!AL88="No data"),0,SUM('Indicator Data'!AK88:AM88))</f>
        <v>0</v>
      </c>
      <c r="S86" s="14">
        <f t="shared" si="41"/>
        <v>0</v>
      </c>
      <c r="T86" s="43">
        <f>R86/'Indicator Data'!$BE88</f>
        <v>0</v>
      </c>
      <c r="U86" s="14">
        <f t="shared" si="42"/>
        <v>0</v>
      </c>
      <c r="V86" s="15">
        <f t="shared" si="51"/>
        <v>0</v>
      </c>
      <c r="W86" s="14">
        <f>IF('Indicator Data'!Z88="No data","x",IF('Indicator Data'!Z88&gt;W$136,10,IF('Indicator Data'!Z88&lt;W$135,0,10-(W$136-'Indicator Data'!Z88)/(W$136-W$135)*10)))</f>
        <v>7.4</v>
      </c>
      <c r="X86" s="14">
        <f>IF('Indicator Data'!Y88="No data","x",IF('Indicator Data'!Y88&gt;X$136,10,IF('Indicator Data'!Y88&lt;X$135,0,10-(X$136-'Indicator Data'!Y88)/(X$136-X$135)*10)))</f>
        <v>6.1454545454545455</v>
      </c>
      <c r="Y86" s="14">
        <f>IF('Indicator Data'!AD88="No data","x",IF('Indicator Data'!AD88&gt;Y$136,10,IF('Indicator Data'!AD88&lt;Y$135,0,10-(Y$136-'Indicator Data'!AD88)/(Y$136-Y$135)*10)))</f>
        <v>10</v>
      </c>
      <c r="Z86" s="139">
        <f>IF('Indicator Data'!AA88="No data","x",'Indicator Data'!AA88/'Indicator Data'!$BE88*100000)</f>
        <v>8.43633552206247E-2</v>
      </c>
      <c r="AA86" s="137">
        <f t="shared" si="43"/>
        <v>2.5038155018290542</v>
      </c>
      <c r="AB86" s="139">
        <f>IF('Indicator Data'!AB88="No data","x",'Indicator Data'!AB88/'Indicator Data'!$BE88*100000)</f>
        <v>2.8777277836368649</v>
      </c>
      <c r="AC86" s="137">
        <f t="shared" si="44"/>
        <v>8.1968323660119413</v>
      </c>
      <c r="AD86" s="54">
        <f t="shared" si="45"/>
        <v>6.8492204826591081</v>
      </c>
      <c r="AE86" s="14">
        <f>IF('Indicator Data'!T88="No data","x",IF('Indicator Data'!T88&gt;AE$136,10,IF('Indicator Data'!T88&lt;AE$135,0,10-(AE$136-'Indicator Data'!T88)/(AE$136-AE$135)*10)))</f>
        <v>5</v>
      </c>
      <c r="AF86" s="14">
        <f>IF('Indicator Data'!U88="No data","x",IF('Indicator Data'!U88&gt;AF$136,10,IF('Indicator Data'!U88&lt;AF$135,0,10-(AF$136-'Indicator Data'!U88)/(AF$136-AF$135)*10)))</f>
        <v>2.3920905405429007</v>
      </c>
      <c r="AG86" s="54">
        <f t="shared" si="52"/>
        <v>3.6960452702714504</v>
      </c>
      <c r="AH86" s="14">
        <f>IF('Indicator Data'!AN88="No data","x",IF('Indicator Data'!AN88&gt;AH$136,10,IF('Indicator Data'!AN88&lt;AH$135,0,10-(AH$136-'Indicator Data'!AN88)/(AH$136-AH$135)*10)))</f>
        <v>3.0212283382056864</v>
      </c>
      <c r="AI86" s="14">
        <f>IF('Indicator Data'!AS88="No data","x",IF('Indicator Data'!AS88&gt;AI$136,10,IF('Indicator Data'!AS88&lt;AI$135,0,10-(AI$136-'Indicator Data'!AS88)/(AI$136-AI$135)*10)))</f>
        <v>3.3237699146926714</v>
      </c>
      <c r="AJ86" s="54">
        <f t="shared" si="46"/>
        <v>3.1724991264491789</v>
      </c>
      <c r="AK86" s="37">
        <f>'Indicator Data'!AI88+'Indicator Data'!AH88*0.5+'Indicator Data'!AG88*0.25</f>
        <v>3750</v>
      </c>
      <c r="AL86" s="44">
        <f>AK86/'Indicator Data'!BE88</f>
        <v>3.5151398008593626E-4</v>
      </c>
      <c r="AM86" s="54">
        <f t="shared" si="47"/>
        <v>3.5151398008594015E-2</v>
      </c>
      <c r="AN86" s="14" t="str">
        <f>IF('Indicator Data'!AJ88="No data","x",IF(('Indicator Data'!AJ88)^2&gt;AN$135,10,IF(('Indicator Data'!AJ88)^2&lt;AN$136,0,10-(AN$135-('Indicator Data'!AJ88)^2)/(AN$135-AN$136)*10)))</f>
        <v>x</v>
      </c>
      <c r="AO86" s="54" t="str">
        <f t="shared" si="48"/>
        <v>x</v>
      </c>
      <c r="AP86" s="38">
        <f t="shared" si="35"/>
        <v>3.8507066708588522</v>
      </c>
      <c r="AQ86" s="57">
        <f t="shared" si="36"/>
        <v>2.1293985546301739</v>
      </c>
    </row>
    <row r="87" spans="1:43" s="11" customFormat="1" x14ac:dyDescent="0.25">
      <c r="A87" s="11" t="s">
        <v>431</v>
      </c>
      <c r="B87" s="32" t="s">
        <v>14</v>
      </c>
      <c r="C87" s="32" t="s">
        <v>560</v>
      </c>
      <c r="D87" s="14">
        <f>IF('Indicator Data'!M89="No data",IF((0.1284*LN('Indicator Data'!BD89)-0.4735)&gt;D$136,0,IF((0.1284*LN('Indicator Data'!BD89)-0.4735)&lt;D$135,10,(D$136-(0.1284*LN('Indicator Data'!BD89)-0.4735))/(D$136-D$135)*10)),IF('Indicator Data'!M89&gt;D$136,0,IF('Indicator Data'!M89&lt;D$135,10,(D$136-'Indicator Data'!M89)/(D$136-D$135)*10)))</f>
        <v>6.7692307692307701</v>
      </c>
      <c r="E87" s="14">
        <f>IF('Indicator Data'!N89="No data","x",IF('Indicator Data'!N89&gt;E$136,10,IF('Indicator Data'!N89&lt;E$135,0,10-(E$136-'Indicator Data'!N89)/(E$136-E$135)*10)))</f>
        <v>4.4772777777777781</v>
      </c>
      <c r="F87" s="54">
        <f t="shared" si="49"/>
        <v>5.7442395324993658</v>
      </c>
      <c r="G87" s="14" t="str">
        <f>IF('Indicator Data'!AE89="No data","x",IF('Indicator Data'!AE89&gt;G$136,10,IF('Indicator Data'!AE89&lt;G$135,0,10-(G$136-'Indicator Data'!AE89)/(G$136-G$135)*10)))</f>
        <v>x</v>
      </c>
      <c r="H87" s="14">
        <f>IF('Indicator Data'!AF89="No data","x",IF('Indicator Data'!AF89&gt;H$136,10,IF('Indicator Data'!AF89&lt;H$135,0,10-(H$136-'Indicator Data'!AF89)/(H$136-H$135)*10)))</f>
        <v>2.2500000000000009</v>
      </c>
      <c r="I87" s="54">
        <f t="shared" si="50"/>
        <v>2.2500000000000009</v>
      </c>
      <c r="J87" s="37">
        <f>SUM('Indicator Data'!P89,SUM('Indicator Data'!Q89:R89)*1000000)</f>
        <v>4533945941</v>
      </c>
      <c r="K87" s="37">
        <f>J87/'Indicator Data (national)'!$AY$12</f>
        <v>26.114891751071887</v>
      </c>
      <c r="L87" s="14">
        <f t="shared" si="37"/>
        <v>0.5222978350214369</v>
      </c>
      <c r="M87" s="14">
        <f>IF('Indicator Data'!S89="No data","x",IF('Indicator Data'!S89&gt;M$136,10,IF('Indicator Data'!S89&lt;M$135,0,10-(M$136-'Indicator Data'!S89)/(M$136-M$135)*10)))</f>
        <v>0.28983202086384097</v>
      </c>
      <c r="N87" s="134">
        <f>VLOOKUP(C87,'Indicator Data'!$C$5:$O$136,12,FALSE)/VLOOKUP(B87,'Indicator Data (national)'!$B$5:$AY$13,50,FALSE)*1000000</f>
        <v>1.4484750757486329E-3</v>
      </c>
      <c r="O87" s="14">
        <f t="shared" si="38"/>
        <v>1.4484750757404186E-4</v>
      </c>
      <c r="P87" s="54">
        <f t="shared" si="39"/>
        <v>0.27075823446428399</v>
      </c>
      <c r="Q87" s="47">
        <f t="shared" si="40"/>
        <v>3.5023093248657537</v>
      </c>
      <c r="R87" s="37">
        <f>IF(AND('Indicator Data'!AK89="No data",'Indicator Data'!AL89="No data"),0,SUM('Indicator Data'!AK89:AM89))</f>
        <v>0</v>
      </c>
      <c r="S87" s="14">
        <f t="shared" si="41"/>
        <v>0</v>
      </c>
      <c r="T87" s="43">
        <f>R87/'Indicator Data'!$BE89</f>
        <v>0</v>
      </c>
      <c r="U87" s="14">
        <f t="shared" si="42"/>
        <v>0</v>
      </c>
      <c r="V87" s="15">
        <f t="shared" si="51"/>
        <v>0</v>
      </c>
      <c r="W87" s="14">
        <f>IF('Indicator Data'!Z89="No data","x",IF('Indicator Data'!Z89&gt;W$136,10,IF('Indicator Data'!Z89&lt;W$135,0,10-(W$136-'Indicator Data'!Z89)/(W$136-W$135)*10)))</f>
        <v>7.4</v>
      </c>
      <c r="X87" s="14">
        <f>IF('Indicator Data'!Y89="No data","x",IF('Indicator Data'!Y89&gt;X$136,10,IF('Indicator Data'!Y89&lt;X$135,0,10-(X$136-'Indicator Data'!Y89)/(X$136-X$135)*10)))</f>
        <v>6.1454545454545455</v>
      </c>
      <c r="Y87" s="14">
        <f>IF('Indicator Data'!AD89="No data","x",IF('Indicator Data'!AD89&gt;Y$136,10,IF('Indicator Data'!AD89&lt;Y$135,0,10-(Y$136-'Indicator Data'!AD89)/(Y$136-Y$135)*10)))</f>
        <v>10</v>
      </c>
      <c r="Z87" s="139">
        <f>IF('Indicator Data'!AA89="No data","x",'Indicator Data'!AA89/'Indicator Data'!$BE89*100000)</f>
        <v>3.322381778581712</v>
      </c>
      <c r="AA87" s="137">
        <f t="shared" si="43"/>
        <v>6.8166260696591019</v>
      </c>
      <c r="AB87" s="139">
        <f>IF('Indicator Data'!AB89="No data","x",'Indicator Data'!AB89/'Indicator Data'!$BE89*100000)</f>
        <v>1.3843257410757135</v>
      </c>
      <c r="AC87" s="137">
        <f t="shared" si="44"/>
        <v>7.1374609817759627</v>
      </c>
      <c r="AD87" s="54">
        <f t="shared" si="45"/>
        <v>7.4999083193779228</v>
      </c>
      <c r="AE87" s="14">
        <f>IF('Indicator Data'!T89="No data","x",IF('Indicator Data'!T89&gt;AE$136,10,IF('Indicator Data'!T89&lt;AE$135,0,10-(AE$136-'Indicator Data'!T89)/(AE$136-AE$135)*10)))</f>
        <v>10</v>
      </c>
      <c r="AF87" s="14">
        <f>IF('Indicator Data'!U89="No data","x",IF('Indicator Data'!U89&gt;AF$136,10,IF('Indicator Data'!U89&lt;AF$135,0,10-(AF$136-'Indicator Data'!U89)/(AF$136-AF$135)*10)))</f>
        <v>3.9640304195865603</v>
      </c>
      <c r="AG87" s="54">
        <f t="shared" si="52"/>
        <v>6.9820152097932802</v>
      </c>
      <c r="AH87" s="14">
        <f>IF('Indicator Data'!AN89="No data","x",IF('Indicator Data'!AN89&gt;AH$136,10,IF('Indicator Data'!AN89&lt;AH$135,0,10-(AH$136-'Indicator Data'!AN89)/(AH$136-AH$135)*10)))</f>
        <v>2.8294529496082275</v>
      </c>
      <c r="AI87" s="14">
        <f>IF('Indicator Data'!AS89="No data","x",IF('Indicator Data'!AS89&gt;AI$136,10,IF('Indicator Data'!AS89&lt;AI$135,0,10-(AI$136-'Indicator Data'!AS89)/(AI$136-AI$135)*10)))</f>
        <v>2.912606252306789</v>
      </c>
      <c r="AJ87" s="54">
        <f t="shared" si="46"/>
        <v>2.8710296009575083</v>
      </c>
      <c r="AK87" s="37">
        <f>'Indicator Data'!AI89+'Indicator Data'!AH89*0.5+'Indicator Data'!AG89*0.25</f>
        <v>0</v>
      </c>
      <c r="AL87" s="44">
        <f>AK87/'Indicator Data'!BE89</f>
        <v>0</v>
      </c>
      <c r="AM87" s="54">
        <f t="shared" si="47"/>
        <v>0</v>
      </c>
      <c r="AN87" s="14" t="str">
        <f>IF('Indicator Data'!AJ89="No data","x",IF(('Indicator Data'!AJ89)^2&gt;AN$135,10,IF(('Indicator Data'!AJ89)^2&lt;AN$136,0,10-(AN$135-('Indicator Data'!AJ89)^2)/(AN$135-AN$136)*10)))</f>
        <v>x</v>
      </c>
      <c r="AO87" s="54" t="str">
        <f t="shared" si="48"/>
        <v>x</v>
      </c>
      <c r="AP87" s="38">
        <f t="shared" si="35"/>
        <v>5.0325755555026843</v>
      </c>
      <c r="AQ87" s="57">
        <f t="shared" si="36"/>
        <v>2.8928823511407042</v>
      </c>
    </row>
    <row r="88" spans="1:43" s="11" customFormat="1" x14ac:dyDescent="0.25">
      <c r="A88" s="11" t="s">
        <v>13</v>
      </c>
      <c r="B88" s="32" t="s">
        <v>14</v>
      </c>
      <c r="C88" s="32" t="s">
        <v>561</v>
      </c>
      <c r="D88" s="14">
        <f>IF('Indicator Data'!M90="No data",IF((0.1284*LN('Indicator Data'!BD90)-0.4735)&gt;D$136,0,IF((0.1284*LN('Indicator Data'!BD90)-0.4735)&lt;D$135,10,(D$136-(0.1284*LN('Indicator Data'!BD90)-0.4735))/(D$136-D$135)*10)),IF('Indicator Data'!M90&gt;D$136,0,IF('Indicator Data'!M90&lt;D$135,10,(D$136-'Indicator Data'!M90)/(D$136-D$135)*10)))</f>
        <v>7.1538461538461542</v>
      </c>
      <c r="E88" s="14">
        <f>IF('Indicator Data'!N90="No data","x",IF('Indicator Data'!N90&gt;E$136,10,IF('Indicator Data'!N90&lt;E$135,0,10-(E$136-'Indicator Data'!N90)/(E$136-E$135)*10)))</f>
        <v>6.0807777777777785</v>
      </c>
      <c r="F88" s="54">
        <f t="shared" si="49"/>
        <v>6.6494565050975734</v>
      </c>
      <c r="G88" s="14" t="str">
        <f>IF('Indicator Data'!AE90="No data","x",IF('Indicator Data'!AE90&gt;G$136,10,IF('Indicator Data'!AE90&lt;G$135,0,10-(G$136-'Indicator Data'!AE90)/(G$136-G$135)*10)))</f>
        <v>x</v>
      </c>
      <c r="H88" s="14">
        <f>IF('Indicator Data'!AF90="No data","x",IF('Indicator Data'!AF90&gt;H$136,10,IF('Indicator Data'!AF90&lt;H$135,0,10-(H$136-'Indicator Data'!AF90)/(H$136-H$135)*10)))</f>
        <v>2.9375</v>
      </c>
      <c r="I88" s="54">
        <f t="shared" si="50"/>
        <v>2.9375</v>
      </c>
      <c r="J88" s="37">
        <f>SUM('Indicator Data'!P90,SUM('Indicator Data'!Q90:R90)*1000000)</f>
        <v>4533945941</v>
      </c>
      <c r="K88" s="37">
        <f>J88/'Indicator Data (national)'!$AY$12</f>
        <v>26.114891751071887</v>
      </c>
      <c r="L88" s="14">
        <f t="shared" si="37"/>
        <v>0.5222978350214369</v>
      </c>
      <c r="M88" s="14">
        <f>IF('Indicator Data'!S90="No data","x",IF('Indicator Data'!S90&gt;M$136,10,IF('Indicator Data'!S90&lt;M$135,0,10-(M$136-'Indicator Data'!S90)/(M$136-M$135)*10)))</f>
        <v>0.28983202086384097</v>
      </c>
      <c r="N88" s="134">
        <f>VLOOKUP(C88,'Indicator Data'!$C$5:$O$136,12,FALSE)/VLOOKUP(B88,'Indicator Data (national)'!$B$5:$AY$13,50,FALSE)*1000000</f>
        <v>1.8640921400121632E-3</v>
      </c>
      <c r="O88" s="14">
        <f t="shared" si="38"/>
        <v>1.8640921400070454E-4</v>
      </c>
      <c r="P88" s="54">
        <f t="shared" si="39"/>
        <v>0.27077208836642619</v>
      </c>
      <c r="Q88" s="47">
        <f t="shared" si="40"/>
        <v>4.1267962746403928</v>
      </c>
      <c r="R88" s="37">
        <f>IF(AND('Indicator Data'!AK90="No data",'Indicator Data'!AL90="No data"),0,SUM('Indicator Data'!AK90:AM90))</f>
        <v>0</v>
      </c>
      <c r="S88" s="14">
        <f t="shared" si="41"/>
        <v>0</v>
      </c>
      <c r="T88" s="43">
        <f>R88/'Indicator Data'!$BE90</f>
        <v>0</v>
      </c>
      <c r="U88" s="14">
        <f t="shared" si="42"/>
        <v>0</v>
      </c>
      <c r="V88" s="15">
        <f t="shared" si="51"/>
        <v>0</v>
      </c>
      <c r="W88" s="14">
        <f>IF('Indicator Data'!Z90="No data","x",IF('Indicator Data'!Z90&gt;W$136,10,IF('Indicator Data'!Z90&lt;W$135,0,10-(W$136-'Indicator Data'!Z90)/(W$136-W$135)*10)))</f>
        <v>7.4</v>
      </c>
      <c r="X88" s="14">
        <f>IF('Indicator Data'!Y90="No data","x",IF('Indicator Data'!Y90&gt;X$136,10,IF('Indicator Data'!Y90&lt;X$135,0,10-(X$136-'Indicator Data'!Y90)/(X$136-X$135)*10)))</f>
        <v>6.1454545454545455</v>
      </c>
      <c r="Y88" s="14">
        <f>IF('Indicator Data'!AD90="No data","x",IF('Indicator Data'!AD90&gt;Y$136,10,IF('Indicator Data'!AD90&lt;Y$135,0,10-(Y$136-'Indicator Data'!AD90)/(Y$136-Y$135)*10)))</f>
        <v>10</v>
      </c>
      <c r="Z88" s="139">
        <f>IF('Indicator Data'!AA90="No data","x",'Indicator Data'!AA90/'Indicator Data'!$BE90*100000)</f>
        <v>6.4179620788292618E-2</v>
      </c>
      <c r="AA88" s="137">
        <f t="shared" si="43"/>
        <v>2.1827620817369189</v>
      </c>
      <c r="AB88" s="139">
        <f>IF('Indicator Data'!AB90="No data","x",'Indicator Data'!AB90/'Indicator Data'!$BE90*100000)</f>
        <v>2.2035003137313796</v>
      </c>
      <c r="AC88" s="137">
        <f t="shared" si="44"/>
        <v>7.810377055600668</v>
      </c>
      <c r="AD88" s="54">
        <f t="shared" si="45"/>
        <v>6.7077187365584265</v>
      </c>
      <c r="AE88" s="14">
        <f>IF('Indicator Data'!T90="No data","x",IF('Indicator Data'!T90&gt;AE$136,10,IF('Indicator Data'!T90&lt;AE$135,0,10-(AE$136-'Indicator Data'!T90)/(AE$136-AE$135)*10)))</f>
        <v>9.4615384615384617</v>
      </c>
      <c r="AF88" s="14">
        <f>IF('Indicator Data'!U90="No data","x",IF('Indicator Data'!U90&gt;AF$136,10,IF('Indicator Data'!U90&lt;AF$135,0,10-(AF$136-'Indicator Data'!U90)/(AF$136-AF$135)*10)))</f>
        <v>4.0779455413601751</v>
      </c>
      <c r="AG88" s="54">
        <f t="shared" si="52"/>
        <v>6.7697420014493179</v>
      </c>
      <c r="AH88" s="14">
        <f>IF('Indicator Data'!AN90="No data","x",IF('Indicator Data'!AN90&gt;AH$136,10,IF('Indicator Data'!AN90&lt;AH$135,0,10-(AH$136-'Indicator Data'!AN90)/(AH$136-AH$135)*10)))</f>
        <v>2.1100617579768643</v>
      </c>
      <c r="AI88" s="14">
        <f>IF('Indicator Data'!AS90="No data","x",IF('Indicator Data'!AS90&gt;AI$136,10,IF('Indicator Data'!AS90&lt;AI$135,0,10-(AI$136-'Indicator Data'!AS90)/(AI$136-AI$135)*10)))</f>
        <v>2.9125947970088575</v>
      </c>
      <c r="AJ88" s="54">
        <f t="shared" si="46"/>
        <v>2.5113282774928609</v>
      </c>
      <c r="AK88" s="37">
        <f>'Indicator Data'!AI90+'Indicator Data'!AH90*0.5+'Indicator Data'!AG90*0.25</f>
        <v>0</v>
      </c>
      <c r="AL88" s="44">
        <f>AK88/'Indicator Data'!BE90</f>
        <v>0</v>
      </c>
      <c r="AM88" s="54">
        <f t="shared" si="47"/>
        <v>0</v>
      </c>
      <c r="AN88" s="14" t="str">
        <f>IF('Indicator Data'!AJ90="No data","x",IF(('Indicator Data'!AJ90)^2&gt;AN$135,10,IF(('Indicator Data'!AJ90)^2&lt;AN$136,0,10-(AN$135-('Indicator Data'!AJ90)^2)/(AN$135-AN$136)*10)))</f>
        <v>x</v>
      </c>
      <c r="AO88" s="54" t="str">
        <f t="shared" si="48"/>
        <v>x</v>
      </c>
      <c r="AP88" s="38">
        <f t="shared" si="35"/>
        <v>4.5735649535490541</v>
      </c>
      <c r="AQ88" s="57">
        <f t="shared" si="36"/>
        <v>2.5882359066575384</v>
      </c>
    </row>
    <row r="89" spans="1:43" s="11" customFormat="1" x14ac:dyDescent="0.25">
      <c r="A89" s="11" t="s">
        <v>432</v>
      </c>
      <c r="B89" s="32" t="s">
        <v>14</v>
      </c>
      <c r="C89" s="32" t="s">
        <v>562</v>
      </c>
      <c r="D89" s="14">
        <f>IF('Indicator Data'!M91="No data",IF((0.1284*LN('Indicator Data'!BD91)-0.4735)&gt;D$136,0,IF((0.1284*LN('Indicator Data'!BD91)-0.4735)&lt;D$135,10,(D$136-(0.1284*LN('Indicator Data'!BD91)-0.4735))/(D$136-D$135)*10)),IF('Indicator Data'!M91&gt;D$136,0,IF('Indicator Data'!M91&lt;D$135,10,(D$136-'Indicator Data'!M91)/(D$136-D$135)*10)))</f>
        <v>7.3692307692307697</v>
      </c>
      <c r="E89" s="14">
        <f>IF('Indicator Data'!N91="No data","x",IF('Indicator Data'!N91&gt;E$136,10,IF('Indicator Data'!N91&lt;E$135,0,10-(E$136-'Indicator Data'!N91)/(E$136-E$135)*10)))</f>
        <v>1.3785355555555565</v>
      </c>
      <c r="F89" s="54">
        <f t="shared" si="49"/>
        <v>5.0763672766804833</v>
      </c>
      <c r="G89" s="14" t="str">
        <f>IF('Indicator Data'!AE91="No data","x",IF('Indicator Data'!AE91&gt;G$136,10,IF('Indicator Data'!AE91&lt;G$135,0,10-(G$136-'Indicator Data'!AE91)/(G$136-G$135)*10)))</f>
        <v>x</v>
      </c>
      <c r="H89" s="14">
        <f>IF('Indicator Data'!AF91="No data","x",IF('Indicator Data'!AF91&gt;H$136,10,IF('Indicator Data'!AF91&lt;H$135,0,10-(H$136-'Indicator Data'!AF91)/(H$136-H$135)*10)))</f>
        <v>3.9400000000000004</v>
      </c>
      <c r="I89" s="54">
        <f t="shared" si="50"/>
        <v>3.9400000000000004</v>
      </c>
      <c r="J89" s="37">
        <f>SUM('Indicator Data'!P91,SUM('Indicator Data'!Q91:R91)*1000000)</f>
        <v>4533945941</v>
      </c>
      <c r="K89" s="37">
        <f>J89/'Indicator Data (national)'!$AY$12</f>
        <v>26.114891751071887</v>
      </c>
      <c r="L89" s="14">
        <f t="shared" si="37"/>
        <v>0.5222978350214369</v>
      </c>
      <c r="M89" s="14">
        <f>IF('Indicator Data'!S91="No data","x",IF('Indicator Data'!S91&gt;M$136,10,IF('Indicator Data'!S91&lt;M$135,0,10-(M$136-'Indicator Data'!S91)/(M$136-M$135)*10)))</f>
        <v>0.28983202086384097</v>
      </c>
      <c r="N89" s="134">
        <f>VLOOKUP(C89,'Indicator Data'!$C$5:$O$136,12,FALSE)/VLOOKUP(B89,'Indicator Data (national)'!$B$5:$AY$13,50,FALSE)*1000000</f>
        <v>6.4530067892328295E-4</v>
      </c>
      <c r="O89" s="14">
        <f t="shared" si="38"/>
        <v>6.4530067891865883E-5</v>
      </c>
      <c r="P89" s="54">
        <f t="shared" si="39"/>
        <v>0.27073146198438991</v>
      </c>
      <c r="Q89" s="47">
        <f t="shared" si="40"/>
        <v>3.590866503836339</v>
      </c>
      <c r="R89" s="37">
        <f>IF(AND('Indicator Data'!AK91="No data",'Indicator Data'!AL91="No data"),0,SUM('Indicator Data'!AK91:AM91))</f>
        <v>0</v>
      </c>
      <c r="S89" s="14">
        <f t="shared" si="41"/>
        <v>0</v>
      </c>
      <c r="T89" s="43">
        <f>R89/'Indicator Data'!$BE91</f>
        <v>0</v>
      </c>
      <c r="U89" s="14">
        <f t="shared" si="42"/>
        <v>0</v>
      </c>
      <c r="V89" s="15">
        <f t="shared" si="51"/>
        <v>0</v>
      </c>
      <c r="W89" s="14">
        <f>IF('Indicator Data'!Z91="No data","x",IF('Indicator Data'!Z91&gt;W$136,10,IF('Indicator Data'!Z91&lt;W$135,0,10-(W$136-'Indicator Data'!Z91)/(W$136-W$135)*10)))</f>
        <v>7.4</v>
      </c>
      <c r="X89" s="14">
        <f>IF('Indicator Data'!Y91="No data","x",IF('Indicator Data'!Y91&gt;X$136,10,IF('Indicator Data'!Y91&lt;X$135,0,10-(X$136-'Indicator Data'!Y91)/(X$136-X$135)*10)))</f>
        <v>6.1454545454545455</v>
      </c>
      <c r="Y89" s="14">
        <f>IF('Indicator Data'!AD91="No data","x",IF('Indicator Data'!AD91&gt;Y$136,10,IF('Indicator Data'!AD91&lt;Y$135,0,10-(Y$136-'Indicator Data'!AD91)/(Y$136-Y$135)*10)))</f>
        <v>10</v>
      </c>
      <c r="Z89" s="139">
        <f>IF('Indicator Data'!AA91="No data","x",'Indicator Data'!AA91/'Indicator Data'!$BE91*100000)</f>
        <v>0</v>
      </c>
      <c r="AA89" s="137">
        <f t="shared" si="43"/>
        <v>0</v>
      </c>
      <c r="AB89" s="139">
        <f>IF('Indicator Data'!AB91="No data","x",'Indicator Data'!AB91/'Indicator Data'!$BE91*100000)</f>
        <v>3.7395471159139486</v>
      </c>
      <c r="AC89" s="137">
        <f t="shared" si="44"/>
        <v>8.5760633647600955</v>
      </c>
      <c r="AD89" s="54">
        <f t="shared" si="45"/>
        <v>6.4243035820429286</v>
      </c>
      <c r="AE89" s="14">
        <f>IF('Indicator Data'!T91="No data","x",IF('Indicator Data'!T91&gt;AE$136,10,IF('Indicator Data'!T91&lt;AE$135,0,10-(AE$136-'Indicator Data'!T91)/(AE$136-AE$135)*10)))</f>
        <v>8.0769230769230766</v>
      </c>
      <c r="AF89" s="14">
        <f>IF('Indicator Data'!U91="No data","x",IF('Indicator Data'!U91&gt;AF$136,10,IF('Indicator Data'!U91&lt;AF$135,0,10-(AF$136-'Indicator Data'!U91)/(AF$136-AF$135)*10)))</f>
        <v>3.91847810880415</v>
      </c>
      <c r="AG89" s="54">
        <f t="shared" si="52"/>
        <v>5.9977005928636133</v>
      </c>
      <c r="AH89" s="14">
        <f>IF('Indicator Data'!AN91="No data","x",IF('Indicator Data'!AN91&gt;AH$136,10,IF('Indicator Data'!AN91&lt;AH$135,0,10-(AH$136-'Indicator Data'!AN91)/(AH$136-AH$135)*10)))</f>
        <v>2.973260074964216</v>
      </c>
      <c r="AI89" s="14">
        <f>IF('Indicator Data'!AS91="No data","x",IF('Indicator Data'!AS91&gt;AI$136,10,IF('Indicator Data'!AS91&lt;AI$135,0,10-(AI$136-'Indicator Data'!AS91)/(AI$136-AI$135)*10)))</f>
        <v>3.3237650831755419</v>
      </c>
      <c r="AJ89" s="54">
        <f t="shared" si="46"/>
        <v>3.1485125790698789</v>
      </c>
      <c r="AK89" s="37">
        <f>'Indicator Data'!AI91+'Indicator Data'!AH91*0.5+'Indicator Data'!AG91*0.25</f>
        <v>0</v>
      </c>
      <c r="AL89" s="44">
        <f>AK89/'Indicator Data'!BE91</f>
        <v>0</v>
      </c>
      <c r="AM89" s="54">
        <f t="shared" si="47"/>
        <v>0</v>
      </c>
      <c r="AN89" s="14" t="str">
        <f>IF('Indicator Data'!AJ91="No data","x",IF(('Indicator Data'!AJ91)^2&gt;AN$135,10,IF(('Indicator Data'!AJ91)^2&lt;AN$136,0,10-(AN$135-('Indicator Data'!AJ91)^2)/(AN$135-AN$136)*10)))</f>
        <v>x</v>
      </c>
      <c r="AO89" s="54" t="str">
        <f t="shared" si="48"/>
        <v>x</v>
      </c>
      <c r="AP89" s="38">
        <f t="shared" si="35"/>
        <v>4.3253272523242563</v>
      </c>
      <c r="AQ89" s="57">
        <f t="shared" si="36"/>
        <v>2.4279320601548853</v>
      </c>
    </row>
    <row r="90" spans="1:43" s="11" customFormat="1" x14ac:dyDescent="0.25">
      <c r="A90" s="11" t="s">
        <v>433</v>
      </c>
      <c r="B90" s="32" t="s">
        <v>14</v>
      </c>
      <c r="C90" s="32" t="s">
        <v>563</v>
      </c>
      <c r="D90" s="14">
        <f>IF('Indicator Data'!M92="No data",IF((0.1284*LN('Indicator Data'!BD92)-0.4735)&gt;D$136,0,IF((0.1284*LN('Indicator Data'!BD92)-0.4735)&lt;D$135,10,(D$136-(0.1284*LN('Indicator Data'!BD92)-0.4735))/(D$136-D$135)*10)),IF('Indicator Data'!M92&gt;D$136,0,IF('Indicator Data'!M92&lt;D$135,10,(D$136-'Indicator Data'!M92)/(D$136-D$135)*10)))</f>
        <v>5.476923076923077</v>
      </c>
      <c r="E90" s="14">
        <f>IF('Indicator Data'!N92="No data","x",IF('Indicator Data'!N92&gt;E$136,10,IF('Indicator Data'!N92&lt;E$135,0,10-(E$136-'Indicator Data'!N92)/(E$136-E$135)*10)))</f>
        <v>1.7042444444444449</v>
      </c>
      <c r="F90" s="54">
        <f t="shared" si="49"/>
        <v>3.8309974023469677</v>
      </c>
      <c r="G90" s="14" t="str">
        <f>IF('Indicator Data'!AE92="No data","x",IF('Indicator Data'!AE92&gt;G$136,10,IF('Indicator Data'!AE92&lt;G$135,0,10-(G$136-'Indicator Data'!AE92)/(G$136-G$135)*10)))</f>
        <v>x</v>
      </c>
      <c r="H90" s="14">
        <f>IF('Indicator Data'!AF92="No data","x",IF('Indicator Data'!AF92&gt;H$136,10,IF('Indicator Data'!AF92&lt;H$135,0,10-(H$136-'Indicator Data'!AF92)/(H$136-H$135)*10)))</f>
        <v>3.4225000000000003</v>
      </c>
      <c r="I90" s="54">
        <f t="shared" si="50"/>
        <v>3.4225000000000003</v>
      </c>
      <c r="J90" s="37">
        <f>SUM('Indicator Data'!P92,SUM('Indicator Data'!Q92:R92)*1000000)</f>
        <v>4533945941</v>
      </c>
      <c r="K90" s="37">
        <f>J90/'Indicator Data (national)'!$AY$12</f>
        <v>26.114891751071887</v>
      </c>
      <c r="L90" s="14">
        <f t="shared" si="37"/>
        <v>0.5222978350214369</v>
      </c>
      <c r="M90" s="14">
        <f>IF('Indicator Data'!S92="No data","x",IF('Indicator Data'!S92&gt;M$136,10,IF('Indicator Data'!S92&lt;M$135,0,10-(M$136-'Indicator Data'!S92)/(M$136-M$135)*10)))</f>
        <v>0.28983202086384097</v>
      </c>
      <c r="N90" s="134">
        <f>VLOOKUP(C90,'Indicator Data'!$C$5:$O$136,12,FALSE)/VLOOKUP(B90,'Indicator Data (national)'!$B$5:$AY$13,50,FALSE)*1000000</f>
        <v>7.2972236411476192E-4</v>
      </c>
      <c r="O90" s="14">
        <f t="shared" si="38"/>
        <v>7.2972236411672498E-5</v>
      </c>
      <c r="P90" s="54">
        <f t="shared" si="39"/>
        <v>0.27073427604056316</v>
      </c>
      <c r="Q90" s="47">
        <f t="shared" si="40"/>
        <v>2.8388072701836249</v>
      </c>
      <c r="R90" s="37">
        <f>IF(AND('Indicator Data'!AK92="No data",'Indicator Data'!AL92="No data"),0,SUM('Indicator Data'!AK92:AM92))</f>
        <v>0</v>
      </c>
      <c r="S90" s="14">
        <f t="shared" si="41"/>
        <v>0</v>
      </c>
      <c r="T90" s="43">
        <f>R90/'Indicator Data'!$BE92</f>
        <v>0</v>
      </c>
      <c r="U90" s="14">
        <f t="shared" si="42"/>
        <v>0</v>
      </c>
      <c r="V90" s="15">
        <f t="shared" si="51"/>
        <v>0</v>
      </c>
      <c r="W90" s="14">
        <f>IF('Indicator Data'!Z92="No data","x",IF('Indicator Data'!Z92&gt;W$136,10,IF('Indicator Data'!Z92&lt;W$135,0,10-(W$136-'Indicator Data'!Z92)/(W$136-W$135)*10)))</f>
        <v>7.4</v>
      </c>
      <c r="X90" s="14">
        <f>IF('Indicator Data'!Y92="No data","x",IF('Indicator Data'!Y92&gt;X$136,10,IF('Indicator Data'!Y92&lt;X$135,0,10-(X$136-'Indicator Data'!Y92)/(X$136-X$135)*10)))</f>
        <v>6.1454545454545455</v>
      </c>
      <c r="Y90" s="14">
        <f>IF('Indicator Data'!AD92="No data","x",IF('Indicator Data'!AD92&gt;Y$136,10,IF('Indicator Data'!AD92&lt;Y$135,0,10-(Y$136-'Indicator Data'!AD92)/(Y$136-Y$135)*10)))</f>
        <v>10</v>
      </c>
      <c r="Z90" s="139">
        <f>IF('Indicator Data'!AA92="No data","x",'Indicator Data'!AA92/'Indicator Data'!$BE92*100000)</f>
        <v>0</v>
      </c>
      <c r="AA90" s="137">
        <f t="shared" si="43"/>
        <v>0</v>
      </c>
      <c r="AB90" s="139">
        <f>IF('Indicator Data'!AB92="No data","x",'Indicator Data'!AB92/'Indicator Data'!$BE92*100000)</f>
        <v>3.4395909379241072</v>
      </c>
      <c r="AC90" s="137">
        <f t="shared" si="44"/>
        <v>8.4550226535661093</v>
      </c>
      <c r="AD90" s="54">
        <f t="shared" si="45"/>
        <v>6.4000954398041312</v>
      </c>
      <c r="AE90" s="14">
        <f>IF('Indicator Data'!T92="No data","x",IF('Indicator Data'!T92&gt;AE$136,10,IF('Indicator Data'!T92&lt;AE$135,0,10-(AE$136-'Indicator Data'!T92)/(AE$136-AE$135)*10)))</f>
        <v>6.3076923076923075</v>
      </c>
      <c r="AF90" s="14">
        <f>IF('Indicator Data'!U92="No data","x",IF('Indicator Data'!U92&gt;AF$136,10,IF('Indicator Data'!U92&lt;AF$135,0,10-(AF$136-'Indicator Data'!U92)/(AF$136-AF$135)*10)))</f>
        <v>3.645107635596184</v>
      </c>
      <c r="AG90" s="54">
        <f t="shared" si="52"/>
        <v>4.9763999716442457</v>
      </c>
      <c r="AH90" s="14">
        <f>IF('Indicator Data'!AN92="No data","x",IF('Indicator Data'!AN92&gt;AH$136,10,IF('Indicator Data'!AN92&lt;AH$135,0,10-(AH$136-'Indicator Data'!AN92)/(AH$136-AH$135)*10)))</f>
        <v>2.7335213419349289</v>
      </c>
      <c r="AI90" s="14">
        <f>IF('Indicator Data'!AS92="No data","x",IF('Indicator Data'!AS92&gt;AI$136,10,IF('Indicator Data'!AS92&lt;AI$135,0,10-(AI$136-'Indicator Data'!AS92)/(AI$136-AI$135)*10)))</f>
        <v>3.3237715224796691</v>
      </c>
      <c r="AJ90" s="54">
        <f t="shared" si="46"/>
        <v>3.028646432207299</v>
      </c>
      <c r="AK90" s="37">
        <f>'Indicator Data'!AI92+'Indicator Data'!AH92*0.5+'Indicator Data'!AG92*0.25</f>
        <v>0</v>
      </c>
      <c r="AL90" s="44">
        <f>AK90/'Indicator Data'!BE92</f>
        <v>0</v>
      </c>
      <c r="AM90" s="54">
        <f t="shared" si="47"/>
        <v>0</v>
      </c>
      <c r="AN90" s="14" t="str">
        <f>IF('Indicator Data'!AJ92="No data","x",IF(('Indicator Data'!AJ92)^2&gt;AN$135,10,IF(('Indicator Data'!AJ92)^2&lt;AN$136,0,10-(AN$135-('Indicator Data'!AJ92)^2)/(AN$135-AN$136)*10)))</f>
        <v>x</v>
      </c>
      <c r="AO90" s="54" t="str">
        <f t="shared" si="48"/>
        <v>x</v>
      </c>
      <c r="AP90" s="38">
        <f t="shared" si="35"/>
        <v>3.9735063879953647</v>
      </c>
      <c r="AQ90" s="57">
        <f t="shared" si="36"/>
        <v>2.2056791089154557</v>
      </c>
    </row>
    <row r="91" spans="1:43" s="11" customFormat="1" x14ac:dyDescent="0.25">
      <c r="A91" s="11" t="s">
        <v>434</v>
      </c>
      <c r="B91" s="32" t="s">
        <v>14</v>
      </c>
      <c r="C91" s="32" t="s">
        <v>564</v>
      </c>
      <c r="D91" s="14">
        <f>IF('Indicator Data'!M93="No data",IF((0.1284*LN('Indicator Data'!BD93)-0.4735)&gt;D$136,0,IF((0.1284*LN('Indicator Data'!BD93)-0.4735)&lt;D$135,10,(D$136-(0.1284*LN('Indicator Data'!BD93)-0.4735))/(D$136-D$135)*10)),IF('Indicator Data'!M93&gt;D$136,0,IF('Indicator Data'!M93&lt;D$135,10,(D$136-'Indicator Data'!M93)/(D$136-D$135)*10)))</f>
        <v>7.2307692307692317</v>
      </c>
      <c r="E91" s="14">
        <f>IF('Indicator Data'!N93="No data","x",IF('Indicator Data'!N93&gt;E$136,10,IF('Indicator Data'!N93&lt;E$135,0,10-(E$136-'Indicator Data'!N93)/(E$136-E$135)*10)))</f>
        <v>0</v>
      </c>
      <c r="F91" s="54">
        <f t="shared" si="49"/>
        <v>4.5449166438739104</v>
      </c>
      <c r="G91" s="14" t="str">
        <f>IF('Indicator Data'!AE93="No data","x",IF('Indicator Data'!AE93&gt;G$136,10,IF('Indicator Data'!AE93&lt;G$135,0,10-(G$136-'Indicator Data'!AE93)/(G$136-G$135)*10)))</f>
        <v>x</v>
      </c>
      <c r="H91" s="14">
        <f>IF('Indicator Data'!AF93="No data","x",IF('Indicator Data'!AF93&gt;H$136,10,IF('Indicator Data'!AF93&lt;H$135,0,10-(H$136-'Indicator Data'!AF93)/(H$136-H$135)*10)))</f>
        <v>3.3899999999999997</v>
      </c>
      <c r="I91" s="54">
        <f t="shared" si="50"/>
        <v>3.3899999999999997</v>
      </c>
      <c r="J91" s="37">
        <f>SUM('Indicator Data'!P93,SUM('Indicator Data'!Q93:R93)*1000000)</f>
        <v>4533945941</v>
      </c>
      <c r="K91" s="37">
        <f>J91/'Indicator Data (national)'!$AY$12</f>
        <v>26.114891751071887</v>
      </c>
      <c r="L91" s="14">
        <f t="shared" si="37"/>
        <v>0.5222978350214369</v>
      </c>
      <c r="M91" s="14">
        <f>IF('Indicator Data'!S93="No data","x",IF('Indicator Data'!S93&gt;M$136,10,IF('Indicator Data'!S93&lt;M$135,0,10-(M$136-'Indicator Data'!S93)/(M$136-M$135)*10)))</f>
        <v>0.28983202086384097</v>
      </c>
      <c r="N91" s="134">
        <f>VLOOKUP(C91,'Indicator Data'!$C$5:$O$136,12,FALSE)/VLOOKUP(B91,'Indicator Data (national)'!$B$5:$AY$13,50,FALSE)*1000000</f>
        <v>2.4934547116212569E-4</v>
      </c>
      <c r="O91" s="14">
        <f t="shared" si="38"/>
        <v>2.4934547116828298E-5</v>
      </c>
      <c r="P91" s="54">
        <f t="shared" si="39"/>
        <v>0.27071826347746492</v>
      </c>
      <c r="Q91" s="47">
        <f t="shared" si="40"/>
        <v>3.187637887806321</v>
      </c>
      <c r="R91" s="37">
        <f>IF(AND('Indicator Data'!AK93="No data",'Indicator Data'!AL93="No data"),0,SUM('Indicator Data'!AK93:AM93))</f>
        <v>0</v>
      </c>
      <c r="S91" s="14">
        <f t="shared" si="41"/>
        <v>0</v>
      </c>
      <c r="T91" s="43">
        <f>R91/'Indicator Data'!$BE93</f>
        <v>0</v>
      </c>
      <c r="U91" s="14">
        <f t="shared" si="42"/>
        <v>0</v>
      </c>
      <c r="V91" s="15">
        <f t="shared" si="51"/>
        <v>0</v>
      </c>
      <c r="W91" s="14">
        <f>IF('Indicator Data'!Z93="No data","x",IF('Indicator Data'!Z93&gt;W$136,10,IF('Indicator Data'!Z93&lt;W$135,0,10-(W$136-'Indicator Data'!Z93)/(W$136-W$135)*10)))</f>
        <v>7.4</v>
      </c>
      <c r="X91" s="14">
        <f>IF('Indicator Data'!Y93="No data","x",IF('Indicator Data'!Y93&gt;X$136,10,IF('Indicator Data'!Y93&lt;X$135,0,10-(X$136-'Indicator Data'!Y93)/(X$136-X$135)*10)))</f>
        <v>6.1454545454545455</v>
      </c>
      <c r="Y91" s="14">
        <f>IF('Indicator Data'!AD93="No data","x",IF('Indicator Data'!AD93&gt;Y$136,10,IF('Indicator Data'!AD93&lt;Y$135,0,10-(Y$136-'Indicator Data'!AD93)/(Y$136-Y$135)*10)))</f>
        <v>10</v>
      </c>
      <c r="Z91" s="139">
        <f>IF('Indicator Data'!AA93="No data","x",'Indicator Data'!AA93/'Indicator Data'!$BE93*100000)</f>
        <v>0.27501375068753436</v>
      </c>
      <c r="AA91" s="137">
        <f t="shared" si="43"/>
        <v>3.8912302814296931</v>
      </c>
      <c r="AB91" s="139">
        <f>IF('Indicator Data'!AB93="No data","x",'Indicator Data'!AB93/'Indicator Data'!$BE93*100000)</f>
        <v>6.6253312665633279</v>
      </c>
      <c r="AC91" s="137">
        <f t="shared" si="44"/>
        <v>9.4040253262527571</v>
      </c>
      <c r="AD91" s="54">
        <f t="shared" si="45"/>
        <v>7.368142030627399</v>
      </c>
      <c r="AE91" s="14">
        <f>IF('Indicator Data'!T93="No data","x",IF('Indicator Data'!T93&gt;AE$136,10,IF('Indicator Data'!T93&lt;AE$135,0,10-(AE$136-'Indicator Data'!T93)/(AE$136-AE$135)*10)))</f>
        <v>4.3076923076923084</v>
      </c>
      <c r="AF91" s="14">
        <f>IF('Indicator Data'!U93="No data","x",IF('Indicator Data'!U93&gt;AF$136,10,IF('Indicator Data'!U93&lt;AF$135,0,10-(AF$136-'Indicator Data'!U93)/(AF$136-AF$135)*10)))</f>
        <v>3.9640467470318708</v>
      </c>
      <c r="AG91" s="54">
        <f t="shared" si="52"/>
        <v>4.1358695273620896</v>
      </c>
      <c r="AH91" s="14">
        <f>IF('Indicator Data'!AN93="No data","x",IF('Indicator Data'!AN93&gt;AH$136,10,IF('Indicator Data'!AN93&lt;AH$135,0,10-(AH$136-'Indicator Data'!AN93)/(AH$136-AH$135)*10)))</f>
        <v>4.3160284284893704</v>
      </c>
      <c r="AI91" s="14">
        <f>IF('Indicator Data'!AS93="No data","x",IF('Indicator Data'!AS93&gt;AI$136,10,IF('Indicator Data'!AS93&lt;AI$135,0,10-(AI$136-'Indicator Data'!AS93)/(AI$136-AI$135)*10)))</f>
        <v>3.3237620590054942</v>
      </c>
      <c r="AJ91" s="54">
        <f t="shared" si="46"/>
        <v>3.8198952437474323</v>
      </c>
      <c r="AK91" s="37">
        <f>'Indicator Data'!AI93+'Indicator Data'!AH93*0.5+'Indicator Data'!AG93*0.25</f>
        <v>0</v>
      </c>
      <c r="AL91" s="44">
        <f>AK91/'Indicator Data'!BE93</f>
        <v>0</v>
      </c>
      <c r="AM91" s="54">
        <f t="shared" si="47"/>
        <v>0</v>
      </c>
      <c r="AN91" s="14" t="str">
        <f>IF('Indicator Data'!AJ93="No data","x",IF(('Indicator Data'!AJ93)^2&gt;AN$135,10,IF(('Indicator Data'!AJ93)^2&lt;AN$136,0,10-(AN$135-('Indicator Data'!AJ93)^2)/(AN$135-AN$136)*10)))</f>
        <v>x</v>
      </c>
      <c r="AO91" s="54" t="str">
        <f t="shared" si="48"/>
        <v>x</v>
      </c>
      <c r="AP91" s="38">
        <f t="shared" si="35"/>
        <v>4.3294944822715173</v>
      </c>
      <c r="AQ91" s="57">
        <f t="shared" si="36"/>
        <v>2.4305986909831687</v>
      </c>
    </row>
    <row r="92" spans="1:43" s="11" customFormat="1" x14ac:dyDescent="0.25">
      <c r="A92" s="11" t="s">
        <v>435</v>
      </c>
      <c r="B92" s="32" t="s">
        <v>14</v>
      </c>
      <c r="C92" s="32" t="s">
        <v>565</v>
      </c>
      <c r="D92" s="14">
        <f>IF('Indicator Data'!M94="No data",IF((0.1284*LN('Indicator Data'!BD94)-0.4735)&gt;D$136,0,IF((0.1284*LN('Indicator Data'!BD94)-0.4735)&lt;D$135,10,(D$136-(0.1284*LN('Indicator Data'!BD94)-0.4735))/(D$136-D$135)*10)),IF('Indicator Data'!M94&gt;D$136,0,IF('Indicator Data'!M94&lt;D$135,10,(D$136-'Indicator Data'!M94)/(D$136-D$135)*10)))</f>
        <v>7.1692307692307704</v>
      </c>
      <c r="E92" s="14">
        <f>IF('Indicator Data'!N94="No data","x",IF('Indicator Data'!N94&gt;E$136,10,IF('Indicator Data'!N94&lt;E$135,0,10-(E$136-'Indicator Data'!N94)/(E$136-E$135)*10)))</f>
        <v>2.3329866666666677</v>
      </c>
      <c r="F92" s="54">
        <f t="shared" si="49"/>
        <v>5.2287377647368061</v>
      </c>
      <c r="G92" s="14" t="str">
        <f>IF('Indicator Data'!AE94="No data","x",IF('Indicator Data'!AE94&gt;G$136,10,IF('Indicator Data'!AE94&lt;G$135,0,10-(G$136-'Indicator Data'!AE94)/(G$136-G$135)*10)))</f>
        <v>x</v>
      </c>
      <c r="H92" s="14">
        <f>IF('Indicator Data'!AF94="No data","x",IF('Indicator Data'!AF94&gt;H$136,10,IF('Indicator Data'!AF94&lt;H$135,0,10-(H$136-'Indicator Data'!AF94)/(H$136-H$135)*10)))</f>
        <v>3.5574999999999992</v>
      </c>
      <c r="I92" s="54">
        <f t="shared" si="50"/>
        <v>3.5574999999999992</v>
      </c>
      <c r="J92" s="37">
        <f>SUM('Indicator Data'!P94,SUM('Indicator Data'!Q94:R94)*1000000)</f>
        <v>4533945941</v>
      </c>
      <c r="K92" s="37">
        <f>J92/'Indicator Data (national)'!$AY$12</f>
        <v>26.114891751071887</v>
      </c>
      <c r="L92" s="14">
        <f t="shared" si="37"/>
        <v>0.5222978350214369</v>
      </c>
      <c r="M92" s="14">
        <f>IF('Indicator Data'!S94="No data","x",IF('Indicator Data'!S94&gt;M$136,10,IF('Indicator Data'!S94&lt;M$135,0,10-(M$136-'Indicator Data'!S94)/(M$136-M$135)*10)))</f>
        <v>0.28983202086384097</v>
      </c>
      <c r="N92" s="134">
        <f>VLOOKUP(C92,'Indicator Data'!$C$5:$O$136,12,FALSE)/VLOOKUP(B92,'Indicator Data (national)'!$B$5:$AY$13,50,FALSE)*1000000</f>
        <v>8.926883738300897E-4</v>
      </c>
      <c r="O92" s="14">
        <f t="shared" si="38"/>
        <v>8.9268837381695221E-5</v>
      </c>
      <c r="P92" s="54">
        <f t="shared" si="39"/>
        <v>0.2707397082408865</v>
      </c>
      <c r="Q92" s="47">
        <f t="shared" si="40"/>
        <v>3.5714288094286246</v>
      </c>
      <c r="R92" s="37">
        <f>IF(AND('Indicator Data'!AK94="No data",'Indicator Data'!AL94="No data"),0,SUM('Indicator Data'!AK94:AM94))</f>
        <v>0</v>
      </c>
      <c r="S92" s="14">
        <f t="shared" si="41"/>
        <v>0</v>
      </c>
      <c r="T92" s="43">
        <f>R92/'Indicator Data'!$BE94</f>
        <v>0</v>
      </c>
      <c r="U92" s="14">
        <f t="shared" si="42"/>
        <v>0</v>
      </c>
      <c r="V92" s="15">
        <f t="shared" si="51"/>
        <v>0</v>
      </c>
      <c r="W92" s="14">
        <f>IF('Indicator Data'!Z94="No data","x",IF('Indicator Data'!Z94&gt;W$136,10,IF('Indicator Data'!Z94&lt;W$135,0,10-(W$136-'Indicator Data'!Z94)/(W$136-W$135)*10)))</f>
        <v>7.4</v>
      </c>
      <c r="X92" s="14">
        <f>IF('Indicator Data'!Y94="No data","x",IF('Indicator Data'!Y94&gt;X$136,10,IF('Indicator Data'!Y94&lt;X$135,0,10-(X$136-'Indicator Data'!Y94)/(X$136-X$135)*10)))</f>
        <v>6.1454545454545455</v>
      </c>
      <c r="Y92" s="14">
        <f>IF('Indicator Data'!AD94="No data","x",IF('Indicator Data'!AD94&gt;Y$136,10,IF('Indicator Data'!AD94&lt;Y$135,0,10-(Y$136-'Indicator Data'!AD94)/(Y$136-Y$135)*10)))</f>
        <v>10</v>
      </c>
      <c r="Z92" s="139">
        <f>IF('Indicator Data'!AA94="No data","x",'Indicator Data'!AA94/'Indicator Data'!$BE94*100000)</f>
        <v>0</v>
      </c>
      <c r="AA92" s="137">
        <f t="shared" si="43"/>
        <v>0</v>
      </c>
      <c r="AB92" s="139">
        <f>IF('Indicator Data'!AB94="No data","x",'Indicator Data'!AB94/'Indicator Data'!$BE94*100000)</f>
        <v>5.0482142359035054</v>
      </c>
      <c r="AC92" s="137">
        <f t="shared" si="44"/>
        <v>9.0104592573271027</v>
      </c>
      <c r="AD92" s="54">
        <f t="shared" si="45"/>
        <v>6.5111827605563288</v>
      </c>
      <c r="AE92" s="14">
        <f>IF('Indicator Data'!T94="No data","x",IF('Indicator Data'!T94&gt;AE$136,10,IF('Indicator Data'!T94&lt;AE$135,0,10-(AE$136-'Indicator Data'!T94)/(AE$136-AE$135)*10)))</f>
        <v>8.4615384615384617</v>
      </c>
      <c r="AF92" s="14">
        <f>IF('Indicator Data'!U94="No data","x",IF('Indicator Data'!U94&gt;AF$136,10,IF('Indicator Data'!U94&lt;AF$135,0,10-(AF$136-'Indicator Data'!U94)/(AF$136-AF$135)*10)))</f>
        <v>3.9868319517684938</v>
      </c>
      <c r="AG92" s="54">
        <f t="shared" si="52"/>
        <v>6.2241852066534777</v>
      </c>
      <c r="AH92" s="14">
        <f>IF('Indicator Data'!AN94="No data","x",IF('Indicator Data'!AN94&gt;AH$136,10,IF('Indicator Data'!AN94&lt;AH$135,0,10-(AH$136-'Indicator Data'!AN94)/(AH$136-AH$135)*10)))</f>
        <v>2.8773766030070815</v>
      </c>
      <c r="AI92" s="14">
        <f>IF('Indicator Data'!AS94="No data","x",IF('Indicator Data'!AS94&gt;AI$136,10,IF('Indicator Data'!AS94&lt;AI$135,0,10-(AI$136-'Indicator Data'!AS94)/(AI$136-AI$135)*10)))</f>
        <v>3.3237733470250008</v>
      </c>
      <c r="AJ92" s="54">
        <f t="shared" si="46"/>
        <v>3.1005749750160412</v>
      </c>
      <c r="AK92" s="37">
        <f>'Indicator Data'!AI94+'Indicator Data'!AH94*0.5+'Indicator Data'!AG94*0.25</f>
        <v>10000</v>
      </c>
      <c r="AL92" s="44">
        <f>AK92/'Indicator Data'!BE94</f>
        <v>1.5159802510220739E-3</v>
      </c>
      <c r="AM92" s="54">
        <f t="shared" si="47"/>
        <v>0.15159802510220821</v>
      </c>
      <c r="AN92" s="14" t="str">
        <f>IF('Indicator Data'!AJ94="No data","x",IF(('Indicator Data'!AJ94)^2&gt;AN$135,10,IF(('Indicator Data'!AJ94)^2&lt;AN$136,0,10-(AN$135-('Indicator Data'!AJ94)^2)/(AN$135-AN$136)*10)))</f>
        <v>x</v>
      </c>
      <c r="AO92" s="54" t="str">
        <f t="shared" si="48"/>
        <v>x</v>
      </c>
      <c r="AP92" s="38">
        <f t="shared" si="35"/>
        <v>4.4459612876371493</v>
      </c>
      <c r="AQ92" s="57">
        <f t="shared" si="36"/>
        <v>2.5054606266432571</v>
      </c>
    </row>
    <row r="93" spans="1:43" s="11" customFormat="1" x14ac:dyDescent="0.25">
      <c r="A93" s="11" t="s">
        <v>436</v>
      </c>
      <c r="B93" s="32" t="s">
        <v>14</v>
      </c>
      <c r="C93" s="32" t="s">
        <v>566</v>
      </c>
      <c r="D93" s="14">
        <f>IF('Indicator Data'!M95="No data",IF((0.1284*LN('Indicator Data'!BD95)-0.4735)&gt;D$136,0,IF((0.1284*LN('Indicator Data'!BD95)-0.4735)&lt;D$135,10,(D$136-(0.1284*LN('Indicator Data'!BD95)-0.4735))/(D$136-D$135)*10)),IF('Indicator Data'!M95&gt;D$136,0,IF('Indicator Data'!M95&lt;D$135,10,(D$136-'Indicator Data'!M95)/(D$136-D$135)*10)))</f>
        <v>8.4153846153846157</v>
      </c>
      <c r="E93" s="14">
        <f>IF('Indicator Data'!N95="No data","x",IF('Indicator Data'!N95&gt;E$136,10,IF('Indicator Data'!N95&lt;E$135,0,10-(E$136-'Indicator Data'!N95)/(E$136-E$135)*10)))</f>
        <v>4.9546222222222216</v>
      </c>
      <c r="F93" s="54">
        <f t="shared" si="49"/>
        <v>7.0372664628183523</v>
      </c>
      <c r="G93" s="14" t="str">
        <f>IF('Indicator Data'!AE95="No data","x",IF('Indicator Data'!AE95&gt;G$136,10,IF('Indicator Data'!AE95&lt;G$135,0,10-(G$136-'Indicator Data'!AE95)/(G$136-G$135)*10)))</f>
        <v>x</v>
      </c>
      <c r="H93" s="14">
        <f>IF('Indicator Data'!AF95="No data","x",IF('Indicator Data'!AF95&gt;H$136,10,IF('Indicator Data'!AF95&lt;H$135,0,10-(H$136-'Indicator Data'!AF95)/(H$136-H$135)*10)))</f>
        <v>3.7375000000000007</v>
      </c>
      <c r="I93" s="54">
        <f t="shared" si="50"/>
        <v>3.7375000000000007</v>
      </c>
      <c r="J93" s="37">
        <f>SUM('Indicator Data'!P95,SUM('Indicator Data'!Q95:R95)*1000000)</f>
        <v>4533945941</v>
      </c>
      <c r="K93" s="37">
        <f>J93/'Indicator Data (national)'!$AY$12</f>
        <v>26.114891751071887</v>
      </c>
      <c r="L93" s="14">
        <f t="shared" si="37"/>
        <v>0.5222978350214369</v>
      </c>
      <c r="M93" s="14">
        <f>IF('Indicator Data'!S95="No data","x",IF('Indicator Data'!S95&gt;M$136,10,IF('Indicator Data'!S95&lt;M$135,0,10-(M$136-'Indicator Data'!S95)/(M$136-M$135)*10)))</f>
        <v>0.28983202086384097</v>
      </c>
      <c r="N93" s="134">
        <f>VLOOKUP(C93,'Indicator Data'!$C$5:$O$136,12,FALSE)/VLOOKUP(B93,'Indicator Data (national)'!$B$5:$AY$13,50,FALSE)*1000000</f>
        <v>1.5721997384505384E-3</v>
      </c>
      <c r="O93" s="14">
        <f t="shared" si="38"/>
        <v>1.5721997384332553E-4</v>
      </c>
      <c r="P93" s="54">
        <f t="shared" si="39"/>
        <v>0.27076235861970704</v>
      </c>
      <c r="Q93" s="47">
        <f t="shared" si="40"/>
        <v>4.5206988210641033</v>
      </c>
      <c r="R93" s="37">
        <f>IF(AND('Indicator Data'!AK95="No data",'Indicator Data'!AL95="No data"),0,SUM('Indicator Data'!AK95:AM95))</f>
        <v>0</v>
      </c>
      <c r="S93" s="14">
        <f t="shared" si="41"/>
        <v>0</v>
      </c>
      <c r="T93" s="43">
        <f>R93/'Indicator Data'!$BE95</f>
        <v>0</v>
      </c>
      <c r="U93" s="14">
        <f t="shared" si="42"/>
        <v>0</v>
      </c>
      <c r="V93" s="15">
        <f t="shared" si="51"/>
        <v>0</v>
      </c>
      <c r="W93" s="14">
        <f>IF('Indicator Data'!Z95="No data","x",IF('Indicator Data'!Z95&gt;W$136,10,IF('Indicator Data'!Z95&lt;W$135,0,10-(W$136-'Indicator Data'!Z95)/(W$136-W$135)*10)))</f>
        <v>7.4</v>
      </c>
      <c r="X93" s="14">
        <f>IF('Indicator Data'!Y95="No data","x",IF('Indicator Data'!Y95&gt;X$136,10,IF('Indicator Data'!Y95&lt;X$135,0,10-(X$136-'Indicator Data'!Y95)/(X$136-X$135)*10)))</f>
        <v>6.1454545454545455</v>
      </c>
      <c r="Y93" s="14">
        <f>IF('Indicator Data'!AD95="No data","x",IF('Indicator Data'!AD95&gt;Y$136,10,IF('Indicator Data'!AD95&lt;Y$135,0,10-(Y$136-'Indicator Data'!AD95)/(Y$136-Y$135)*10)))</f>
        <v>10</v>
      </c>
      <c r="Z93" s="139">
        <f>IF('Indicator Data'!AA95="No data","x",'Indicator Data'!AA95/'Indicator Data'!$BE95*100000)</f>
        <v>26.368745339064944</v>
      </c>
      <c r="AA93" s="137">
        <f t="shared" si="43"/>
        <v>9.2487623904758927</v>
      </c>
      <c r="AB93" s="139">
        <f>IF('Indicator Data'!AB95="No data","x",'Indicator Data'!AB95/'Indicator Data'!$BE95*100000)</f>
        <v>2.3475280529602331</v>
      </c>
      <c r="AC93" s="137">
        <f t="shared" si="44"/>
        <v>7.9020359692940563</v>
      </c>
      <c r="AD93" s="54">
        <f t="shared" si="45"/>
        <v>8.1392505810448981</v>
      </c>
      <c r="AE93" s="14">
        <f>IF('Indicator Data'!T95="No data","x",IF('Indicator Data'!T95&gt;AE$136,10,IF('Indicator Data'!T95&lt;AE$135,0,10-(AE$136-'Indicator Data'!T95)/(AE$136-AE$135)*10)))</f>
        <v>10</v>
      </c>
      <c r="AF93" s="14">
        <f>IF('Indicator Data'!U95="No data","x",IF('Indicator Data'!U95&gt;AF$136,10,IF('Indicator Data'!U95&lt;AF$135,0,10-(AF$136-'Indicator Data'!U95)/(AF$136-AF$135)*10)))</f>
        <v>3.6450956746467806</v>
      </c>
      <c r="AG93" s="54">
        <f t="shared" si="52"/>
        <v>6.8225478373233903</v>
      </c>
      <c r="AH93" s="14">
        <f>IF('Indicator Data'!AN95="No data","x",IF('Indicator Data'!AN95&gt;AH$136,10,IF('Indicator Data'!AN95&lt;AH$135,0,10-(AH$136-'Indicator Data'!AN95)/(AH$136-AH$135)*10)))</f>
        <v>2.2060021517901038</v>
      </c>
      <c r="AI93" s="14">
        <f>IF('Indicator Data'!AS95="No data","x",IF('Indicator Data'!AS95&gt;AI$136,10,IF('Indicator Data'!AS95&lt;AI$135,0,10-(AI$136-'Indicator Data'!AS95)/(AI$136-AI$135)*10)))</f>
        <v>2.9125730946406634</v>
      </c>
      <c r="AJ93" s="54">
        <f t="shared" si="46"/>
        <v>2.5592876232153836</v>
      </c>
      <c r="AK93" s="37">
        <f>'Indicator Data'!AI95+'Indicator Data'!AH95*0.5+'Indicator Data'!AG95*0.25</f>
        <v>226562.05917845704</v>
      </c>
      <c r="AL93" s="44">
        <f>AK93/'Indicator Data'!BE95</f>
        <v>6.1844277867193528E-2</v>
      </c>
      <c r="AM93" s="54">
        <f t="shared" si="47"/>
        <v>6.1844277867193522</v>
      </c>
      <c r="AN93" s="14" t="str">
        <f>IF('Indicator Data'!AJ95="No data","x",IF(('Indicator Data'!AJ95)^2&gt;AN$135,10,IF(('Indicator Data'!AJ95)^2&lt;AN$136,0,10-(AN$135-('Indicator Data'!AJ95)^2)/(AN$135-AN$136)*10)))</f>
        <v>x</v>
      </c>
      <c r="AO93" s="54" t="str">
        <f t="shared" si="48"/>
        <v>x</v>
      </c>
      <c r="AP93" s="38">
        <f t="shared" si="35"/>
        <v>6.2973070879503688</v>
      </c>
      <c r="AQ93" s="57">
        <f t="shared" si="36"/>
        <v>3.7976501405136265</v>
      </c>
    </row>
    <row r="94" spans="1:43" s="11" customFormat="1" x14ac:dyDescent="0.25">
      <c r="A94" s="11" t="s">
        <v>437</v>
      </c>
      <c r="B94" s="32" t="s">
        <v>14</v>
      </c>
      <c r="C94" s="32" t="s">
        <v>567</v>
      </c>
      <c r="D94" s="14">
        <f>IF('Indicator Data'!M96="No data",IF((0.1284*LN('Indicator Data'!BD96)-0.4735)&gt;D$136,0,IF((0.1284*LN('Indicator Data'!BD96)-0.4735)&lt;D$135,10,(D$136-(0.1284*LN('Indicator Data'!BD96)-0.4735))/(D$136-D$135)*10)),IF('Indicator Data'!M96&gt;D$136,0,IF('Indicator Data'!M96&lt;D$135,10,(D$136-'Indicator Data'!M96)/(D$136-D$135)*10)))</f>
        <v>4.7846153846153845</v>
      </c>
      <c r="E94" s="14">
        <f>IF('Indicator Data'!N96="No data","x",IF('Indicator Data'!N96&gt;E$136,10,IF('Indicator Data'!N96&lt;E$135,0,10-(E$136-'Indicator Data'!N96)/(E$136-E$135)*10)))</f>
        <v>0.84147777777777755</v>
      </c>
      <c r="F94" s="54">
        <f t="shared" si="49"/>
        <v>3.0506650070786927</v>
      </c>
      <c r="G94" s="14" t="str">
        <f>IF('Indicator Data'!AE96="No data","x",IF('Indicator Data'!AE96&gt;G$136,10,IF('Indicator Data'!AE96&lt;G$135,0,10-(G$136-'Indicator Data'!AE96)/(G$136-G$135)*10)))</f>
        <v>x</v>
      </c>
      <c r="H94" s="14">
        <f>IF('Indicator Data'!AF96="No data","x",IF('Indicator Data'!AF96&gt;H$136,10,IF('Indicator Data'!AF96&lt;H$135,0,10-(H$136-'Indicator Data'!AF96)/(H$136-H$135)*10)))</f>
        <v>5.2849999999999993</v>
      </c>
      <c r="I94" s="54">
        <f t="shared" si="50"/>
        <v>5.2849999999999993</v>
      </c>
      <c r="J94" s="37">
        <f>SUM('Indicator Data'!P96,SUM('Indicator Data'!Q96:R96)*1000000)</f>
        <v>4533945941</v>
      </c>
      <c r="K94" s="37">
        <f>J94/'Indicator Data (national)'!$AY$12</f>
        <v>26.114891751071887</v>
      </c>
      <c r="L94" s="14">
        <f t="shared" si="37"/>
        <v>0.5222978350214369</v>
      </c>
      <c r="M94" s="14">
        <f>IF('Indicator Data'!S96="No data","x",IF('Indicator Data'!S96&gt;M$136,10,IF('Indicator Data'!S96&lt;M$135,0,10-(M$136-'Indicator Data'!S96)/(M$136-M$135)*10)))</f>
        <v>0.28983202086384097</v>
      </c>
      <c r="N94" s="134">
        <f>VLOOKUP(C94,'Indicator Data'!$C$5:$O$136,12,FALSE)/VLOOKUP(B94,'Indicator Data (national)'!$B$5:$AY$13,50,FALSE)*1000000</f>
        <v>5.0609869766984027E-4</v>
      </c>
      <c r="O94" s="14">
        <f t="shared" si="38"/>
        <v>5.0609869767015425E-5</v>
      </c>
      <c r="P94" s="54">
        <f t="shared" si="39"/>
        <v>0.27072682191834829</v>
      </c>
      <c r="Q94" s="47">
        <f t="shared" si="40"/>
        <v>2.914264209018933</v>
      </c>
      <c r="R94" s="37">
        <f>IF(AND('Indicator Data'!AK96="No data",'Indicator Data'!AL96="No data"),0,SUM('Indicator Data'!AK96:AM96))</f>
        <v>0</v>
      </c>
      <c r="S94" s="14">
        <f t="shared" si="41"/>
        <v>0</v>
      </c>
      <c r="T94" s="43">
        <f>R94/'Indicator Data'!$BE96</f>
        <v>0</v>
      </c>
      <c r="U94" s="14">
        <f t="shared" si="42"/>
        <v>0</v>
      </c>
      <c r="V94" s="15">
        <f t="shared" si="51"/>
        <v>0</v>
      </c>
      <c r="W94" s="14">
        <f>IF('Indicator Data'!Z96="No data","x",IF('Indicator Data'!Z96&gt;W$136,10,IF('Indicator Data'!Z96&lt;W$135,0,10-(W$136-'Indicator Data'!Z96)/(W$136-W$135)*10)))</f>
        <v>7.4</v>
      </c>
      <c r="X94" s="14">
        <f>IF('Indicator Data'!Y96="No data","x",IF('Indicator Data'!Y96&gt;X$136,10,IF('Indicator Data'!Y96&lt;X$135,0,10-(X$136-'Indicator Data'!Y96)/(X$136-X$135)*10)))</f>
        <v>6.1454545454545455</v>
      </c>
      <c r="Y94" s="14">
        <f>IF('Indicator Data'!AD96="No data","x",IF('Indicator Data'!AD96&gt;Y$136,10,IF('Indicator Data'!AD96&lt;Y$135,0,10-(Y$136-'Indicator Data'!AD96)/(Y$136-Y$135)*10)))</f>
        <v>10</v>
      </c>
      <c r="Z94" s="139">
        <f>IF('Indicator Data'!AA96="No data","x",'Indicator Data'!AA96/'Indicator Data'!$BE96*100000)</f>
        <v>0</v>
      </c>
      <c r="AA94" s="137">
        <f t="shared" si="43"/>
        <v>0</v>
      </c>
      <c r="AB94" s="139">
        <f>IF('Indicator Data'!AB96="No data","x",'Indicator Data'!AB96/'Indicator Data'!$BE96*100000)</f>
        <v>2.3760418170340394</v>
      </c>
      <c r="AC94" s="137">
        <f t="shared" si="44"/>
        <v>7.9195135990710934</v>
      </c>
      <c r="AD94" s="54">
        <f t="shared" si="45"/>
        <v>6.292993628905128</v>
      </c>
      <c r="AE94" s="14">
        <f>IF('Indicator Data'!T96="No data","x",IF('Indicator Data'!T96&gt;AE$136,10,IF('Indicator Data'!T96&lt;AE$135,0,10-(AE$136-'Indicator Data'!T96)/(AE$136-AE$135)*10)))</f>
        <v>7.4615384615384617</v>
      </c>
      <c r="AF94" s="14">
        <f>IF('Indicator Data'!U96="No data","x",IF('Indicator Data'!U96&gt;AF$136,10,IF('Indicator Data'!U96&lt;AF$135,0,10-(AF$136-'Indicator Data'!U96)/(AF$136-AF$135)*10)))</f>
        <v>2.7110424737324701</v>
      </c>
      <c r="AG94" s="54">
        <f t="shared" si="52"/>
        <v>5.0862904676354663</v>
      </c>
      <c r="AH94" s="14">
        <f>IF('Indicator Data'!AN96="No data","x",IF('Indicator Data'!AN96&gt;AH$136,10,IF('Indicator Data'!AN96&lt;AH$135,0,10-(AH$136-'Indicator Data'!AN96)/(AH$136-AH$135)*10)))</f>
        <v>2.9732733987027302</v>
      </c>
      <c r="AI94" s="14">
        <f>IF('Indicator Data'!AS96="No data","x",IF('Indicator Data'!AS96&gt;AI$136,10,IF('Indicator Data'!AS96&lt;AI$135,0,10-(AI$136-'Indicator Data'!AS96)/(AI$136-AI$135)*10)))</f>
        <v>2.6384578158778424</v>
      </c>
      <c r="AJ94" s="54">
        <f t="shared" si="46"/>
        <v>2.8058656072902863</v>
      </c>
      <c r="AK94" s="37">
        <f>'Indicator Data'!AI96+'Indicator Data'!AH96*0.5+'Indicator Data'!AG96*0.25</f>
        <v>0</v>
      </c>
      <c r="AL94" s="44">
        <f>AK94/'Indicator Data'!BE96</f>
        <v>0</v>
      </c>
      <c r="AM94" s="54">
        <f t="shared" si="47"/>
        <v>0</v>
      </c>
      <c r="AN94" s="14" t="str">
        <f>IF('Indicator Data'!AJ96="No data","x",IF(('Indicator Data'!AJ96)^2&gt;AN$135,10,IF(('Indicator Data'!AJ96)^2&lt;AN$136,0,10-(AN$135-('Indicator Data'!AJ96)^2)/(AN$135-AN$136)*10)))</f>
        <v>x</v>
      </c>
      <c r="AO94" s="54" t="str">
        <f t="shared" si="48"/>
        <v>x</v>
      </c>
      <c r="AP94" s="38">
        <f t="shared" si="35"/>
        <v>3.9169051272466531</v>
      </c>
      <c r="AQ94" s="57">
        <f t="shared" si="36"/>
        <v>2.170438762627557</v>
      </c>
    </row>
    <row r="95" spans="1:43" s="11" customFormat="1" x14ac:dyDescent="0.25">
      <c r="A95" s="11" t="s">
        <v>438</v>
      </c>
      <c r="B95" s="32" t="s">
        <v>14</v>
      </c>
      <c r="C95" s="32" t="s">
        <v>568</v>
      </c>
      <c r="D95" s="14">
        <f>IF('Indicator Data'!M97="No data",IF((0.1284*LN('Indicator Data'!BD97)-0.4735)&gt;D$136,0,IF((0.1284*LN('Indicator Data'!BD97)-0.4735)&lt;D$135,10,(D$136-(0.1284*LN('Indicator Data'!BD97)-0.4735))/(D$136-D$135)*10)),IF('Indicator Data'!M97&gt;D$136,0,IF('Indicator Data'!M97&lt;D$135,10,(D$136-'Indicator Data'!M97)/(D$136-D$135)*10)))</f>
        <v>7.092307692307692</v>
      </c>
      <c r="E95" s="14">
        <f>IF('Indicator Data'!N97="No data","x",IF('Indicator Data'!N97&gt;E$136,10,IF('Indicator Data'!N97&lt;E$135,0,10-(E$136-'Indicator Data'!N97)/(E$136-E$135)*10)))</f>
        <v>10</v>
      </c>
      <c r="F95" s="54">
        <f t="shared" si="49"/>
        <v>8.9979766780937034</v>
      </c>
      <c r="G95" s="14" t="str">
        <f>IF('Indicator Data'!AE97="No data","x",IF('Indicator Data'!AE97&gt;G$136,10,IF('Indicator Data'!AE97&lt;G$135,0,10-(G$136-'Indicator Data'!AE97)/(G$136-G$135)*10)))</f>
        <v>x</v>
      </c>
      <c r="H95" s="14">
        <f>IF('Indicator Data'!AF97="No data","x",IF('Indicator Data'!AF97&gt;H$136,10,IF('Indicator Data'!AF97&lt;H$135,0,10-(H$136-'Indicator Data'!AF97)/(H$136-H$135)*10)))</f>
        <v>2.625</v>
      </c>
      <c r="I95" s="54">
        <f t="shared" si="50"/>
        <v>2.625</v>
      </c>
      <c r="J95" s="37">
        <f>SUM('Indicator Data'!P97,SUM('Indicator Data'!Q97:R97)*1000000)</f>
        <v>4533945941</v>
      </c>
      <c r="K95" s="37">
        <f>J95/'Indicator Data (national)'!$AY$12</f>
        <v>26.114891751071887</v>
      </c>
      <c r="L95" s="14">
        <f t="shared" si="37"/>
        <v>0.5222978350214369</v>
      </c>
      <c r="M95" s="14">
        <f>IF('Indicator Data'!S97="No data","x",IF('Indicator Data'!S97&gt;M$136,10,IF('Indicator Data'!S97&lt;M$135,0,10-(M$136-'Indicator Data'!S97)/(M$136-M$135)*10)))</f>
        <v>0.28983202086384097</v>
      </c>
      <c r="N95" s="134">
        <f>VLOOKUP(C95,'Indicator Data'!$C$5:$O$136,12,FALSE)/VLOOKUP(B95,'Indicator Data (national)'!$B$5:$AY$13,50,FALSE)*1000000</f>
        <v>3.1552660278963245E-3</v>
      </c>
      <c r="O95" s="14">
        <f t="shared" si="38"/>
        <v>3.1552660279032807E-4</v>
      </c>
      <c r="P95" s="54">
        <f t="shared" si="39"/>
        <v>0.27081512749602271</v>
      </c>
      <c r="Q95" s="47">
        <f t="shared" si="40"/>
        <v>5.2229421209208571</v>
      </c>
      <c r="R95" s="37">
        <f>IF(AND('Indicator Data'!AK97="No data",'Indicator Data'!AL97="No data"),0,SUM('Indicator Data'!AK97:AM97))</f>
        <v>0</v>
      </c>
      <c r="S95" s="14">
        <f t="shared" si="41"/>
        <v>0</v>
      </c>
      <c r="T95" s="43">
        <f>R95/'Indicator Data'!$BE97</f>
        <v>0</v>
      </c>
      <c r="U95" s="14">
        <f t="shared" si="42"/>
        <v>0</v>
      </c>
      <c r="V95" s="15">
        <f t="shared" si="51"/>
        <v>0</v>
      </c>
      <c r="W95" s="14">
        <f>IF('Indicator Data'!Z97="No data","x",IF('Indicator Data'!Z97&gt;W$136,10,IF('Indicator Data'!Z97&lt;W$135,0,10-(W$136-'Indicator Data'!Z97)/(W$136-W$135)*10)))</f>
        <v>7.4</v>
      </c>
      <c r="X95" s="14">
        <f>IF('Indicator Data'!Y97="No data","x",IF('Indicator Data'!Y97&gt;X$136,10,IF('Indicator Data'!Y97&lt;X$135,0,10-(X$136-'Indicator Data'!Y97)/(X$136-X$135)*10)))</f>
        <v>6.1454545454545455</v>
      </c>
      <c r="Y95" s="14">
        <f>IF('Indicator Data'!AD97="No data","x",IF('Indicator Data'!AD97&gt;Y$136,10,IF('Indicator Data'!AD97&lt;Y$135,0,10-(Y$136-'Indicator Data'!AD97)/(Y$136-Y$135)*10)))</f>
        <v>10</v>
      </c>
      <c r="Z95" s="139">
        <f>IF('Indicator Data'!AA97="No data","x",'Indicator Data'!AA97/'Indicator Data'!$BE97*100000)</f>
        <v>0</v>
      </c>
      <c r="AA95" s="137">
        <f t="shared" si="43"/>
        <v>0</v>
      </c>
      <c r="AB95" s="139">
        <f>IF('Indicator Data'!AB97="No data","x",'Indicator Data'!AB97/'Indicator Data'!$BE97*100000)</f>
        <v>0.27956283827103434</v>
      </c>
      <c r="AC95" s="137">
        <f t="shared" si="44"/>
        <v>4.8215981367112439</v>
      </c>
      <c r="AD95" s="54">
        <f t="shared" si="45"/>
        <v>5.673410536433158</v>
      </c>
      <c r="AE95" s="14">
        <f>IF('Indicator Data'!T97="No data","x",IF('Indicator Data'!T97&gt;AE$136,10,IF('Indicator Data'!T97&lt;AE$135,0,10-(AE$136-'Indicator Data'!T97)/(AE$136-AE$135)*10)))</f>
        <v>10</v>
      </c>
      <c r="AF95" s="14">
        <f>IF('Indicator Data'!U97="No data","x",IF('Indicator Data'!U97&gt;AF$136,10,IF('Indicator Data'!U97&lt;AF$135,0,10-(AF$136-'Indicator Data'!U97)/(AF$136-AF$135)*10)))</f>
        <v>7.9052924641373341</v>
      </c>
      <c r="AG95" s="54">
        <f t="shared" si="52"/>
        <v>8.9526462320686662</v>
      </c>
      <c r="AH95" s="14">
        <f>IF('Indicator Data'!AN97="No data","x",IF('Indicator Data'!AN97&gt;AH$136,10,IF('Indicator Data'!AN97&lt;AH$135,0,10-(AH$136-'Indicator Data'!AN97)/(AH$136-AH$135)*10)))</f>
        <v>4.6996878649484781</v>
      </c>
      <c r="AI95" s="14">
        <f>IF('Indicator Data'!AS97="No data","x",IF('Indicator Data'!AS97&gt;AI$136,10,IF('Indicator Data'!AS97&lt;AI$135,0,10-(AI$136-'Indicator Data'!AS97)/(AI$136-AI$135)*10)))</f>
        <v>6.681802011090034</v>
      </c>
      <c r="AJ95" s="54">
        <f t="shared" si="46"/>
        <v>5.6907449380192556</v>
      </c>
      <c r="AK95" s="37">
        <f>'Indicator Data'!AI97+'Indicator Data'!AH97*0.5+'Indicator Data'!AG97*0.25</f>
        <v>0</v>
      </c>
      <c r="AL95" s="44">
        <f>AK95/'Indicator Data'!BE97</f>
        <v>0</v>
      </c>
      <c r="AM95" s="54">
        <f t="shared" si="47"/>
        <v>0</v>
      </c>
      <c r="AN95" s="14" t="str">
        <f>IF('Indicator Data'!AJ97="No data","x",IF(('Indicator Data'!AJ97)^2&gt;AN$135,10,IF(('Indicator Data'!AJ97)^2&lt;AN$136,0,10-(AN$135-('Indicator Data'!AJ97)^2)/(AN$135-AN$136)*10)))</f>
        <v>x</v>
      </c>
      <c r="AO95" s="54" t="str">
        <f t="shared" si="48"/>
        <v>x</v>
      </c>
      <c r="AP95" s="38">
        <f t="shared" si="35"/>
        <v>5.9548298577737793</v>
      </c>
      <c r="AQ95" s="57">
        <f t="shared" si="36"/>
        <v>3.541962286707514</v>
      </c>
    </row>
    <row r="96" spans="1:43" s="11" customFormat="1" x14ac:dyDescent="0.25">
      <c r="A96" s="11" t="s">
        <v>439</v>
      </c>
      <c r="B96" s="32" t="s">
        <v>14</v>
      </c>
      <c r="C96" s="32" t="s">
        <v>569</v>
      </c>
      <c r="D96" s="14">
        <f>IF('Indicator Data'!M98="No data",IF((0.1284*LN('Indicator Data'!BD98)-0.4735)&gt;D$136,0,IF((0.1284*LN('Indicator Data'!BD98)-0.4735)&lt;D$135,10,(D$136-(0.1284*LN('Indicator Data'!BD98)-0.4735))/(D$136-D$135)*10)),IF('Indicator Data'!M98&gt;D$136,0,IF('Indicator Data'!M98&lt;D$135,10,(D$136-'Indicator Data'!M98)/(D$136-D$135)*10)))</f>
        <v>9</v>
      </c>
      <c r="E96" s="14">
        <f>IF('Indicator Data'!N98="No data","x",IF('Indicator Data'!N98&gt;E$136,10,IF('Indicator Data'!N98&lt;E$135,0,10-(E$136-'Indicator Data'!N98)/(E$136-E$135)*10)))</f>
        <v>8.8405222222222228</v>
      </c>
      <c r="F96" s="54">
        <f t="shared" si="49"/>
        <v>8.9217126932577582</v>
      </c>
      <c r="G96" s="14" t="str">
        <f>IF('Indicator Data'!AE98="No data","x",IF('Indicator Data'!AE98&gt;G$136,10,IF('Indicator Data'!AE98&lt;G$135,0,10-(G$136-'Indicator Data'!AE98)/(G$136-G$135)*10)))</f>
        <v>x</v>
      </c>
      <c r="H96" s="14">
        <f>IF('Indicator Data'!AF98="No data","x",IF('Indicator Data'!AF98&gt;H$136,10,IF('Indicator Data'!AF98&lt;H$135,0,10-(H$136-'Indicator Data'!AF98)/(H$136-H$135)*10)))</f>
        <v>6.8524999999999991</v>
      </c>
      <c r="I96" s="54">
        <f t="shared" si="50"/>
        <v>6.8524999999999991</v>
      </c>
      <c r="J96" s="37">
        <f>SUM('Indicator Data'!P98,SUM('Indicator Data'!Q98:R98)*1000000)</f>
        <v>4533945941</v>
      </c>
      <c r="K96" s="37">
        <f>J96/'Indicator Data (national)'!$AY$12</f>
        <v>26.114891751071887</v>
      </c>
      <c r="L96" s="14">
        <f t="shared" si="37"/>
        <v>0.5222978350214369</v>
      </c>
      <c r="M96" s="14">
        <f>IF('Indicator Data'!S98="No data","x",IF('Indicator Data'!S98&gt;M$136,10,IF('Indicator Data'!S98&lt;M$135,0,10-(M$136-'Indicator Data'!S98)/(M$136-M$135)*10)))</f>
        <v>0.28983202086384097</v>
      </c>
      <c r="N96" s="134">
        <f>VLOOKUP(C96,'Indicator Data'!$C$5:$O$136,12,FALSE)/VLOOKUP(B96,'Indicator Data (national)'!$B$5:$AY$13,50,FALSE)*1000000</f>
        <v>2.5794004556452081E-3</v>
      </c>
      <c r="O96" s="14">
        <f t="shared" si="38"/>
        <v>2.5794004556445316E-4</v>
      </c>
      <c r="P96" s="54">
        <f t="shared" si="39"/>
        <v>0.27079593197694746</v>
      </c>
      <c r="Q96" s="47">
        <f t="shared" si="40"/>
        <v>6.241680329623116</v>
      </c>
      <c r="R96" s="37">
        <f>IF(AND('Indicator Data'!AK98="No data",'Indicator Data'!AL98="No data"),0,SUM('Indicator Data'!AK98:AM98))</f>
        <v>50201</v>
      </c>
      <c r="S96" s="14">
        <f t="shared" si="41"/>
        <v>5.6690412278111753</v>
      </c>
      <c r="T96" s="43">
        <f>R96/'Indicator Data'!$BE98</f>
        <v>1.8962285068480061E-2</v>
      </c>
      <c r="U96" s="14">
        <f t="shared" si="42"/>
        <v>6.5909701678420332</v>
      </c>
      <c r="V96" s="15">
        <f t="shared" si="51"/>
        <v>6.1300056978266042</v>
      </c>
      <c r="W96" s="14">
        <f>IF('Indicator Data'!Z98="No data","x",IF('Indicator Data'!Z98&gt;W$136,10,IF('Indicator Data'!Z98&lt;W$135,0,10-(W$136-'Indicator Data'!Z98)/(W$136-W$135)*10)))</f>
        <v>7.4</v>
      </c>
      <c r="X96" s="14">
        <f>IF('Indicator Data'!Y98="No data","x",IF('Indicator Data'!Y98&gt;X$136,10,IF('Indicator Data'!Y98&lt;X$135,0,10-(X$136-'Indicator Data'!Y98)/(X$136-X$135)*10)))</f>
        <v>6.1454545454545455</v>
      </c>
      <c r="Y96" s="14">
        <f>IF('Indicator Data'!AD98="No data","x",IF('Indicator Data'!AD98&gt;Y$136,10,IF('Indicator Data'!AD98&lt;Y$135,0,10-(Y$136-'Indicator Data'!AD98)/(Y$136-Y$135)*10)))</f>
        <v>10</v>
      </c>
      <c r="Z96" s="139">
        <f>IF('Indicator Data'!AA98="No data","x",'Indicator Data'!AA98/'Indicator Data'!$BE98*100000)</f>
        <v>11.822862545435866</v>
      </c>
      <c r="AA96" s="137">
        <f t="shared" si="43"/>
        <v>8.3069682555762867</v>
      </c>
      <c r="AB96" s="139">
        <f>IF('Indicator Data'!AB98="No data","x",'Indicator Data'!AB98/'Indicator Data'!$BE98*100000)</f>
        <v>3.3617724170728178</v>
      </c>
      <c r="AC96" s="137">
        <f t="shared" si="44"/>
        <v>8.4218943651109441</v>
      </c>
      <c r="AD96" s="54">
        <f t="shared" si="45"/>
        <v>8.0548634332283555</v>
      </c>
      <c r="AE96" s="14">
        <f>IF('Indicator Data'!T98="No data","x",IF('Indicator Data'!T98&gt;AE$136,10,IF('Indicator Data'!T98&lt;AE$135,0,10-(AE$136-'Indicator Data'!T98)/(AE$136-AE$135)*10)))</f>
        <v>8.5384615384615383</v>
      </c>
      <c r="AF96" s="14">
        <f>IF('Indicator Data'!U98="No data","x",IF('Indicator Data'!U98&gt;AF$136,10,IF('Indicator Data'!U98&lt;AF$135,0,10-(AF$136-'Indicator Data'!U98)/(AF$136-AF$135)*10)))</f>
        <v>4.1690673290977633</v>
      </c>
      <c r="AG96" s="54">
        <f t="shared" si="52"/>
        <v>6.3537644337796504</v>
      </c>
      <c r="AH96" s="14">
        <f>IF('Indicator Data'!AN98="No data","x",IF('Indicator Data'!AN98&gt;AH$136,10,IF('Indicator Data'!AN98&lt;AH$135,0,10-(AH$136-'Indicator Data'!AN98)/(AH$136-AH$135)*10)))</f>
        <v>3.0212509658147209</v>
      </c>
      <c r="AI96" s="14">
        <f>IF('Indicator Data'!AS98="No data","x",IF('Indicator Data'!AS98&gt;AI$136,10,IF('Indicator Data'!AS98&lt;AI$135,0,10-(AI$136-'Indicator Data'!AS98)/(AI$136-AI$135)*10)))</f>
        <v>7.0929838757105461</v>
      </c>
      <c r="AJ96" s="54">
        <f t="shared" si="46"/>
        <v>5.0571174207626335</v>
      </c>
      <c r="AK96" s="37">
        <f>'Indicator Data'!AI98+'Indicator Data'!AH98*0.5+'Indicator Data'!AG98*0.25</f>
        <v>163727.34520122042</v>
      </c>
      <c r="AL96" s="44">
        <f>AK96/'Indicator Data'!BE98</f>
        <v>6.1844277867193528E-2</v>
      </c>
      <c r="AM96" s="54">
        <f t="shared" si="47"/>
        <v>6.1844277867193522</v>
      </c>
      <c r="AN96" s="14" t="str">
        <f>IF('Indicator Data'!AJ98="No data","x",IF(('Indicator Data'!AJ98)^2&gt;AN$135,10,IF(('Indicator Data'!AJ98)^2&lt;AN$136,0,10-(AN$135-('Indicator Data'!AJ98)^2)/(AN$135-AN$136)*10)))</f>
        <v>x</v>
      </c>
      <c r="AO96" s="54" t="str">
        <f t="shared" si="48"/>
        <v>x</v>
      </c>
      <c r="AP96" s="38">
        <f t="shared" si="35"/>
        <v>6.5477221271681234</v>
      </c>
      <c r="AQ96" s="57">
        <f t="shared" si="36"/>
        <v>6.3434364608396301</v>
      </c>
    </row>
    <row r="97" spans="1:43" s="11" customFormat="1" x14ac:dyDescent="0.25">
      <c r="A97" s="11" t="s">
        <v>440</v>
      </c>
      <c r="B97" s="32" t="s">
        <v>14</v>
      </c>
      <c r="C97" s="32" t="s">
        <v>570</v>
      </c>
      <c r="D97" s="14">
        <f>IF('Indicator Data'!M99="No data",IF((0.1284*LN('Indicator Data'!BD99)-0.4735)&gt;D$136,0,IF((0.1284*LN('Indicator Data'!BD99)-0.4735)&lt;D$135,10,(D$136-(0.1284*LN('Indicator Data'!BD99)-0.4735))/(D$136-D$135)*10)),IF('Indicator Data'!M99&gt;D$136,0,IF('Indicator Data'!M99&lt;D$135,10,(D$136-'Indicator Data'!M99)/(D$136-D$135)*10)))</f>
        <v>10</v>
      </c>
      <c r="E97" s="14">
        <f>IF('Indicator Data'!N99="No data","x",IF('Indicator Data'!N99&gt;E$136,10,IF('Indicator Data'!N99&lt;E$135,0,10-(E$136-'Indicator Data'!N99)/(E$136-E$135)*10)))</f>
        <v>10</v>
      </c>
      <c r="F97" s="54">
        <f t="shared" si="49"/>
        <v>10</v>
      </c>
      <c r="G97" s="14" t="str">
        <f>IF('Indicator Data'!AE99="No data","x",IF('Indicator Data'!AE99&gt;G$136,10,IF('Indicator Data'!AE99&lt;G$135,0,10-(G$136-'Indicator Data'!AE99)/(G$136-G$135)*10)))</f>
        <v>x</v>
      </c>
      <c r="H97" s="14">
        <f>IF('Indicator Data'!AF99="No data","x",IF('Indicator Data'!AF99&gt;H$136,10,IF('Indicator Data'!AF99&lt;H$135,0,10-(H$136-'Indicator Data'!AF99)/(H$136-H$135)*10)))</f>
        <v>6.8250000000000002</v>
      </c>
      <c r="I97" s="54">
        <f t="shared" si="50"/>
        <v>6.8250000000000002</v>
      </c>
      <c r="J97" s="37">
        <f>SUM('Indicator Data'!P99,SUM('Indicator Data'!Q99:R99)*1000000)</f>
        <v>4533945941</v>
      </c>
      <c r="K97" s="37">
        <f>J97/'Indicator Data (national)'!$AY$12</f>
        <v>26.114891751071887</v>
      </c>
      <c r="L97" s="14">
        <f t="shared" si="37"/>
        <v>0.5222978350214369</v>
      </c>
      <c r="M97" s="14">
        <f>IF('Indicator Data'!S99="No data","x",IF('Indicator Data'!S99&gt;M$136,10,IF('Indicator Data'!S99&lt;M$135,0,10-(M$136-'Indicator Data'!S99)/(M$136-M$135)*10)))</f>
        <v>0.28983202086384097</v>
      </c>
      <c r="N97" s="134">
        <f>VLOOKUP(C97,'Indicator Data'!$C$5:$O$136,12,FALSE)/VLOOKUP(B97,'Indicator Data (national)'!$B$5:$AY$13,50,FALSE)*1000000</f>
        <v>3.6565523629262151E-3</v>
      </c>
      <c r="O97" s="14">
        <f t="shared" si="38"/>
        <v>3.656552362922838E-4</v>
      </c>
      <c r="P97" s="54">
        <f t="shared" si="39"/>
        <v>0.27083183704052338</v>
      </c>
      <c r="Q97" s="47">
        <f t="shared" si="40"/>
        <v>6.7739579592601302</v>
      </c>
      <c r="R97" s="37">
        <f>IF(AND('Indicator Data'!AK99="No data",'Indicator Data'!AL99="No data"),0,SUM('Indicator Data'!AK99:AM99))</f>
        <v>125484</v>
      </c>
      <c r="S97" s="14">
        <f t="shared" si="41"/>
        <v>6.9952945135550264</v>
      </c>
      <c r="T97" s="43">
        <f>R97/'Indicator Data'!$BE99</f>
        <v>4.5514326690175126E-2</v>
      </c>
      <c r="U97" s="14">
        <f t="shared" si="42"/>
        <v>8.1796715915201474</v>
      </c>
      <c r="V97" s="15">
        <f t="shared" si="51"/>
        <v>7.5874830525375874</v>
      </c>
      <c r="W97" s="14">
        <f>IF('Indicator Data'!Z99="No data","x",IF('Indicator Data'!Z99&gt;W$136,10,IF('Indicator Data'!Z99&lt;W$135,0,10-(W$136-'Indicator Data'!Z99)/(W$136-W$135)*10)))</f>
        <v>7.4</v>
      </c>
      <c r="X97" s="14">
        <f>IF('Indicator Data'!Y99="No data","x",IF('Indicator Data'!Y99&gt;X$136,10,IF('Indicator Data'!Y99&lt;X$135,0,10-(X$136-'Indicator Data'!Y99)/(X$136-X$135)*10)))</f>
        <v>6.1454545454545455</v>
      </c>
      <c r="Y97" s="14">
        <f>IF('Indicator Data'!AD99="No data","x",IF('Indicator Data'!AD99&gt;Y$136,10,IF('Indicator Data'!AD99&lt;Y$135,0,10-(Y$136-'Indicator Data'!AD99)/(Y$136-Y$135)*10)))</f>
        <v>10</v>
      </c>
      <c r="Z97" s="139">
        <f>IF('Indicator Data'!AA99="No data","x",'Indicator Data'!AA99/'Indicator Data'!$BE99*100000)</f>
        <v>0</v>
      </c>
      <c r="AA97" s="137">
        <f t="shared" si="43"/>
        <v>0</v>
      </c>
      <c r="AB97" s="139">
        <f>IF('Indicator Data'!AB99="No data","x",'Indicator Data'!AB99/'Indicator Data'!$BE99*100000)</f>
        <v>12.803670046883919</v>
      </c>
      <c r="AC97" s="137">
        <f t="shared" si="44"/>
        <v>10</v>
      </c>
      <c r="AD97" s="54">
        <f t="shared" si="45"/>
        <v>6.709090909090909</v>
      </c>
      <c r="AE97" s="14">
        <f>IF('Indicator Data'!T99="No data","x",IF('Indicator Data'!T99&gt;AE$136,10,IF('Indicator Data'!T99&lt;AE$135,0,10-(AE$136-'Indicator Data'!T99)/(AE$136-AE$135)*10)))</f>
        <v>10</v>
      </c>
      <c r="AF97" s="14">
        <f>IF('Indicator Data'!U99="No data","x",IF('Indicator Data'!U99&gt;AF$136,10,IF('Indicator Data'!U99&lt;AF$135,0,10-(AF$136-'Indicator Data'!U99)/(AF$136-AF$135)*10)))</f>
        <v>9.1355167721959738</v>
      </c>
      <c r="AG97" s="54">
        <f t="shared" si="52"/>
        <v>9.5677583860979869</v>
      </c>
      <c r="AH97" s="14">
        <f>IF('Indicator Data'!AN99="No data","x",IF('Indicator Data'!AN99&gt;AH$136,10,IF('Indicator Data'!AN99&lt;AH$135,0,10-(AH$136-'Indicator Data'!AN99)/(AH$136-AH$135)*10)))</f>
        <v>7.4331337205310524</v>
      </c>
      <c r="AI97" s="14">
        <f>IF('Indicator Data'!AS99="No data","x",IF('Indicator Data'!AS99&gt;AI$136,10,IF('Indicator Data'!AS99&lt;AI$135,0,10-(AI$136-'Indicator Data'!AS99)/(AI$136-AI$135)*10)))</f>
        <v>10</v>
      </c>
      <c r="AJ97" s="54">
        <f t="shared" si="46"/>
        <v>8.7165668602655266</v>
      </c>
      <c r="AK97" s="37">
        <f>'Indicator Data'!AI99+'Indicator Data'!AH99*0.5+'Indicator Data'!AG99*0.25</f>
        <v>0</v>
      </c>
      <c r="AL97" s="44">
        <f>AK97/'Indicator Data'!BE99</f>
        <v>0</v>
      </c>
      <c r="AM97" s="54">
        <f t="shared" si="47"/>
        <v>0</v>
      </c>
      <c r="AN97" s="14" t="str">
        <f>IF('Indicator Data'!AJ99="No data","x",IF(('Indicator Data'!AJ99)^2&gt;AN$135,10,IF(('Indicator Data'!AJ99)^2&lt;AN$136,0,10-(AN$135-('Indicator Data'!AJ99)^2)/(AN$135-AN$136)*10)))</f>
        <v>x</v>
      </c>
      <c r="AO97" s="54" t="str">
        <f t="shared" si="48"/>
        <v>x</v>
      </c>
      <c r="AP97" s="38">
        <f t="shared" si="35"/>
        <v>7.4444194106563959</v>
      </c>
      <c r="AQ97" s="57">
        <f t="shared" si="36"/>
        <v>7.5166629256644359</v>
      </c>
    </row>
    <row r="98" spans="1:43" s="11" customFormat="1" x14ac:dyDescent="0.25">
      <c r="A98" s="11" t="s">
        <v>441</v>
      </c>
      <c r="B98" s="32" t="s">
        <v>14</v>
      </c>
      <c r="C98" s="32" t="s">
        <v>571</v>
      </c>
      <c r="D98" s="14">
        <f>IF('Indicator Data'!M100="No data",IF((0.1284*LN('Indicator Data'!BD100)-0.4735)&gt;D$136,0,IF((0.1284*LN('Indicator Data'!BD100)-0.4735)&lt;D$135,10,(D$136-(0.1284*LN('Indicator Data'!BD100)-0.4735))/(D$136-D$135)*10)),IF('Indicator Data'!M100&gt;D$136,0,IF('Indicator Data'!M100&lt;D$135,10,(D$136-'Indicator Data'!M100)/(D$136-D$135)*10)))</f>
        <v>7.3671095201977943</v>
      </c>
      <c r="E98" s="14">
        <f>IF('Indicator Data'!N100="No data","x",IF('Indicator Data'!N100&gt;E$136,10,IF('Indicator Data'!N100&lt;E$135,0,10-(E$136-'Indicator Data'!N100)/(E$136-E$135)*10)))</f>
        <v>10</v>
      </c>
      <c r="F98" s="54">
        <f t="shared" si="49"/>
        <v>9.071502872335472</v>
      </c>
      <c r="G98" s="14" t="str">
        <f>IF('Indicator Data'!AE100="No data","x",IF('Indicator Data'!AE100&gt;G$136,10,IF('Indicator Data'!AE100&lt;G$135,0,10-(G$136-'Indicator Data'!AE100)/(G$136-G$135)*10)))</f>
        <v>x</v>
      </c>
      <c r="H98" s="14">
        <f>IF('Indicator Data'!AF100="No data","x",IF('Indicator Data'!AF100&gt;H$136,10,IF('Indicator Data'!AF100&lt;H$135,0,10-(H$136-'Indicator Data'!AF100)/(H$136-H$135)*10)))</f>
        <v>2.2424999999999997</v>
      </c>
      <c r="I98" s="54">
        <f t="shared" si="50"/>
        <v>2.2424999999999997</v>
      </c>
      <c r="J98" s="37">
        <f>SUM('Indicator Data'!P100,SUM('Indicator Data'!Q100:R100)*1000000)</f>
        <v>4533945941</v>
      </c>
      <c r="K98" s="37">
        <f>J98/'Indicator Data (national)'!$AY$12</f>
        <v>26.114891751071887</v>
      </c>
      <c r="L98" s="14">
        <f t="shared" si="37"/>
        <v>0.5222978350214369</v>
      </c>
      <c r="M98" s="14">
        <f>IF('Indicator Data'!S100="No data","x",IF('Indicator Data'!S100&gt;M$136,10,IF('Indicator Data'!S100&lt;M$135,0,10-(M$136-'Indicator Data'!S100)/(M$136-M$135)*10)))</f>
        <v>0.28983202086384097</v>
      </c>
      <c r="N98" s="134">
        <f>VLOOKUP(C98,'Indicator Data'!$C$5:$O$136,12,FALSE)/VLOOKUP(B98,'Indicator Data (national)'!$B$5:$AY$13,50,FALSE)*1000000</f>
        <v>3.4830872812538546E-3</v>
      </c>
      <c r="O98" s="14">
        <f t="shared" si="38"/>
        <v>3.4830872812463554E-4</v>
      </c>
      <c r="P98" s="54">
        <f t="shared" si="39"/>
        <v>0.27082605487113415</v>
      </c>
      <c r="Q98" s="47">
        <f t="shared" si="40"/>
        <v>5.1640829498855192</v>
      </c>
      <c r="R98" s="37">
        <f>IF(AND('Indicator Data'!AK100="No data",'Indicator Data'!AL100="No data"),0,SUM('Indicator Data'!AK100:AM100))</f>
        <v>0</v>
      </c>
      <c r="S98" s="14">
        <f t="shared" si="41"/>
        <v>0</v>
      </c>
      <c r="T98" s="43">
        <f>R98/'Indicator Data'!$BE100</f>
        <v>0</v>
      </c>
      <c r="U98" s="14">
        <f t="shared" si="42"/>
        <v>0</v>
      </c>
      <c r="V98" s="15">
        <f t="shared" si="51"/>
        <v>0</v>
      </c>
      <c r="W98" s="14">
        <f>IF('Indicator Data'!Z100="No data","x",IF('Indicator Data'!Z100&gt;W$136,10,IF('Indicator Data'!Z100&lt;W$135,0,10-(W$136-'Indicator Data'!Z100)/(W$136-W$135)*10)))</f>
        <v>7.4</v>
      </c>
      <c r="X98" s="14">
        <f>IF('Indicator Data'!Y100="No data","x",IF('Indicator Data'!Y100&gt;X$136,10,IF('Indicator Data'!Y100&lt;X$135,0,10-(X$136-'Indicator Data'!Y100)/(X$136-X$135)*10)))</f>
        <v>6.1454545454545455</v>
      </c>
      <c r="Y98" s="14">
        <f>IF('Indicator Data'!AD100="No data","x",IF('Indicator Data'!AD100&gt;Y$136,10,IF('Indicator Data'!AD100&lt;Y$135,0,10-(Y$136-'Indicator Data'!AD100)/(Y$136-Y$135)*10)))</f>
        <v>10</v>
      </c>
      <c r="Z98" s="139">
        <f>IF('Indicator Data'!AA100="No data","x",'Indicator Data'!AA100/'Indicator Data'!$BE100*100000)</f>
        <v>20.244075286074576</v>
      </c>
      <c r="AA98" s="137">
        <f t="shared" si="43"/>
        <v>8.9384286432979962</v>
      </c>
      <c r="AB98" s="139">
        <f>IF('Indicator Data'!AB100="No data","x",'Indicator Data'!AB100/'Indicator Data'!$BE100*100000)</f>
        <v>0.20843320757863143</v>
      </c>
      <c r="AC98" s="137">
        <f t="shared" si="44"/>
        <v>4.3965563731224924</v>
      </c>
      <c r="AD98" s="54">
        <f t="shared" si="45"/>
        <v>7.3760879123750076</v>
      </c>
      <c r="AE98" s="14">
        <f>IF('Indicator Data'!T100="No data","x",IF('Indicator Data'!T100&gt;AE$136,10,IF('Indicator Data'!T100&lt;AE$135,0,10-(AE$136-'Indicator Data'!T100)/(AE$136-AE$135)*10)))</f>
        <v>10</v>
      </c>
      <c r="AF98" s="14">
        <f>IF('Indicator Data'!U100="No data","x",IF('Indicator Data'!U100&gt;AF$136,10,IF('Indicator Data'!U100&lt;AF$135,0,10-(AF$136-'Indicator Data'!U100)/(AF$136-AF$135)*10)))</f>
        <v>7.0851539948021429</v>
      </c>
      <c r="AG98" s="54">
        <f t="shared" si="52"/>
        <v>8.5425769974010706</v>
      </c>
      <c r="AH98" s="14">
        <f>IF('Indicator Data'!AN100="No data","x",IF('Indicator Data'!AN100&gt;AH$136,10,IF('Indicator Data'!AN100&lt;AH$135,0,10-(AH$136-'Indicator Data'!AN100)/(AH$136-AH$135)*10)))</f>
        <v>4.1242163009404393</v>
      </c>
      <c r="AI98" s="14">
        <f>IF('Indicator Data'!AS100="No data","x",IF('Indicator Data'!AS100&gt;AI$136,10,IF('Indicator Data'!AS100&lt;AI$135,0,10-(AI$136-'Indicator Data'!AS100)/(AI$136-AI$135)*10)))</f>
        <v>7.6412432988051435</v>
      </c>
      <c r="AJ98" s="54">
        <f t="shared" si="46"/>
        <v>5.8827297998727914</v>
      </c>
      <c r="AK98" s="37">
        <f>'Indicator Data'!AI100+'Indicator Data'!AH100*0.5+'Indicator Data'!AG100*0.25</f>
        <v>11867.916051108892</v>
      </c>
      <c r="AL98" s="44">
        <f>AK98/'Indicator Data'!BE100</f>
        <v>3.0920847622581894E-3</v>
      </c>
      <c r="AM98" s="54">
        <f t="shared" si="47"/>
        <v>0.3092084762258196</v>
      </c>
      <c r="AN98" s="14" t="str">
        <f>IF('Indicator Data'!AJ100="No data","x",IF(('Indicator Data'!AJ100)^2&gt;AN$135,10,IF(('Indicator Data'!AJ100)^2&lt;AN$136,0,10-(AN$135-('Indicator Data'!AJ100)^2)/(AN$135-AN$136)*10)))</f>
        <v>x</v>
      </c>
      <c r="AO98" s="54" t="str">
        <f t="shared" si="48"/>
        <v>x</v>
      </c>
      <c r="AP98" s="38">
        <f t="shared" si="35"/>
        <v>6.2865086012221196</v>
      </c>
      <c r="AQ98" s="57">
        <f t="shared" si="36"/>
        <v>3.7894518350779705</v>
      </c>
    </row>
    <row r="99" spans="1:43" s="11" customFormat="1" x14ac:dyDescent="0.25">
      <c r="A99" s="11" t="s">
        <v>442</v>
      </c>
      <c r="B99" s="32" t="s">
        <v>16</v>
      </c>
      <c r="C99" s="32" t="s">
        <v>572</v>
      </c>
      <c r="D99" s="14">
        <f>IF('Indicator Data'!M101="No data",IF((0.1284*LN('Indicator Data'!BD101)-0.4735)&gt;D$136,0,IF((0.1284*LN('Indicator Data'!BD101)-0.4735)&lt;D$135,10,(D$136-(0.1284*LN('Indicator Data'!BD101)-0.4735))/(D$136-D$135)*10)),IF('Indicator Data'!M101&gt;D$136,0,IF('Indicator Data'!M101&lt;D$135,10,(D$136-'Indicator Data'!M101)/(D$136-D$135)*10)))</f>
        <v>7.5538461538461545</v>
      </c>
      <c r="E99" s="14">
        <f>IF('Indicator Data'!N101="No data","x",IF('Indicator Data'!N101&gt;E$136,10,IF('Indicator Data'!N101&lt;E$135,0,10-(E$136-'Indicator Data'!N101)/(E$136-E$135)*10)))</f>
        <v>8.7333333333333343</v>
      </c>
      <c r="F99" s="54">
        <f t="shared" si="49"/>
        <v>8.2027807369871137</v>
      </c>
      <c r="G99" s="14">
        <f>IF('Indicator Data'!AE101="No data","x",IF('Indicator Data'!AE101&gt;G$136,10,IF('Indicator Data'!AE101&lt;G$135,0,10-(G$136-'Indicator Data'!AE101)/(G$136-G$135)*10)))</f>
        <v>7.1662792692602943</v>
      </c>
      <c r="H99" s="14">
        <f>IF('Indicator Data'!AF101="No data","x",IF('Indicator Data'!AF101&gt;H$136,10,IF('Indicator Data'!AF101&lt;H$135,0,10-(H$136-'Indicator Data'!AF101)/(H$136-H$135)*10)))</f>
        <v>7.1750000000000007</v>
      </c>
      <c r="I99" s="54">
        <f t="shared" si="50"/>
        <v>7.1706396346301471</v>
      </c>
      <c r="J99" s="37">
        <f>SUM('Indicator Data'!P101,SUM('Indicator Data'!Q101:R101)*1000000)</f>
        <v>2159423451</v>
      </c>
      <c r="K99" s="37">
        <f>J99/'Indicator Data (national)'!$AY$13</f>
        <v>152.78997168385541</v>
      </c>
      <c r="L99" s="14">
        <f t="shared" si="37"/>
        <v>3.0557994336771079</v>
      </c>
      <c r="M99" s="14">
        <f>IF('Indicator Data'!S101="No data","x",IF('Indicator Data'!S101&gt;M$136,10,IF('Indicator Data'!S101&lt;M$135,0,10-(M$136-'Indicator Data'!S101)/(M$136-M$135)*10)))</f>
        <v>5.1936408567274581</v>
      </c>
      <c r="N99" s="134">
        <f>VLOOKUP(C99,'Indicator Data'!$C$5:$O$136,12,FALSE)/VLOOKUP(B99,'Indicator Data (national)'!$B$5:$AY$13,50,FALSE)*1000000</f>
        <v>3.1344457903614731E-2</v>
      </c>
      <c r="O99" s="14">
        <f t="shared" si="38"/>
        <v>3.1344457903621503E-3</v>
      </c>
      <c r="P99" s="54">
        <f t="shared" si="39"/>
        <v>2.7508582453983093</v>
      </c>
      <c r="Q99" s="47">
        <f t="shared" si="40"/>
        <v>6.5817648385006704</v>
      </c>
      <c r="R99" s="37">
        <f>IF(AND('Indicator Data'!AK101="No data",'Indicator Data'!AL101="No data"),0,SUM('Indicator Data'!AK101:AM101))</f>
        <v>0</v>
      </c>
      <c r="S99" s="14">
        <f t="shared" si="41"/>
        <v>0</v>
      </c>
      <c r="T99" s="43">
        <f>R99/'Indicator Data'!$BE101</f>
        <v>0</v>
      </c>
      <c r="U99" s="14">
        <f t="shared" si="42"/>
        <v>0</v>
      </c>
      <c r="V99" s="15">
        <f t="shared" si="51"/>
        <v>0</v>
      </c>
      <c r="W99" s="14">
        <f>IF('Indicator Data'!Z101="No data","x",IF('Indicator Data'!Z101&gt;W$136,10,IF('Indicator Data'!Z101&lt;W$135,0,10-(W$136-'Indicator Data'!Z101)/(W$136-W$135)*10)))</f>
        <v>1.4000000000000004</v>
      </c>
      <c r="X99" s="14">
        <f>IF('Indicator Data'!Y101="No data","x",IF('Indicator Data'!Y101&gt;X$136,10,IF('Indicator Data'!Y101&lt;X$135,0,10-(X$136-'Indicator Data'!Y101)/(X$136-X$135)*10)))</f>
        <v>2.4727272727272727</v>
      </c>
      <c r="Y99" s="14">
        <f>IF('Indicator Data'!AD101="No data","x",IF('Indicator Data'!AD101&gt;Y$136,10,IF('Indicator Data'!AD101&lt;Y$135,0,10-(Y$136-'Indicator Data'!AD101)/(Y$136-Y$135)*10)))</f>
        <v>6.9166666666666661</v>
      </c>
      <c r="Z99" s="139" t="str">
        <f>IF('Indicator Data'!AA101="No data","x",'Indicator Data'!AA101/'Indicator Data'!$BE101*100000)</f>
        <v>x</v>
      </c>
      <c r="AA99" s="137" t="str">
        <f t="shared" si="43"/>
        <v>x</v>
      </c>
      <c r="AB99" s="139">
        <f>IF('Indicator Data'!AB101="No data","x",'Indicator Data'!AB101/'Indicator Data'!$BE101*100000)</f>
        <v>6.6779970015793472E-2</v>
      </c>
      <c r="AC99" s="137">
        <f t="shared" si="44"/>
        <v>2.7488207324005778</v>
      </c>
      <c r="AD99" s="54">
        <f t="shared" si="45"/>
        <v>3.3845536679486292</v>
      </c>
      <c r="AE99" s="14">
        <f>IF('Indicator Data'!T101="No data","x",IF('Indicator Data'!T101&gt;AE$136,10,IF('Indicator Data'!T101&lt;AE$135,0,10-(AE$136-'Indicator Data'!T101)/(AE$136-AE$135)*10)))</f>
        <v>4.5846153846153834</v>
      </c>
      <c r="AF99" s="14">
        <f>IF('Indicator Data'!U101="No data","x",IF('Indicator Data'!U101&gt;AF$136,10,IF('Indicator Data'!U101&lt;AF$135,0,10-(AF$136-'Indicator Data'!U101)/(AF$136-AF$135)*10)))</f>
        <v>3.2888644311862025</v>
      </c>
      <c r="AG99" s="54">
        <f t="shared" si="52"/>
        <v>3.936739907900793</v>
      </c>
      <c r="AH99" s="14">
        <f>IF('Indicator Data'!AN101="No data","x",IF('Indicator Data'!AN101&gt;AH$136,10,IF('Indicator Data'!AN101&lt;AH$135,0,10-(AH$136-'Indicator Data'!AN101)/(AH$136-AH$135)*10)))</f>
        <v>3.7783949807885628</v>
      </c>
      <c r="AI99" s="14">
        <f>IF('Indicator Data'!AS101="No data","x",IF('Indicator Data'!AS101&gt;AI$136,10,IF('Indicator Data'!AS101&lt;AI$135,0,10-(AI$136-'Indicator Data'!AS101)/(AI$136-AI$135)*10)))</f>
        <v>8.96671474492695</v>
      </c>
      <c r="AJ99" s="54">
        <f t="shared" si="46"/>
        <v>6.372554862857756</v>
      </c>
      <c r="AK99" s="37">
        <f>'Indicator Data'!AI101+'Indicator Data'!AH101*0.5+'Indicator Data'!AG101*0.25</f>
        <v>3989.2619576997231</v>
      </c>
      <c r="AL99" s="44">
        <f>AK99/'Indicator Data'!BE101</f>
        <v>2.6640279392033304E-3</v>
      </c>
      <c r="AM99" s="54">
        <f t="shared" si="47"/>
        <v>0.26640279392033328</v>
      </c>
      <c r="AN99" s="14">
        <f>IF('Indicator Data'!AJ101="No data","x",IF(('Indicator Data'!AJ101)^2&gt;AN$135,10,IF(('Indicator Data'!AJ101)^2&lt;AN$136,0,10-(AN$135-('Indicator Data'!AJ101)^2)/(AN$135-AN$136)*10)))</f>
        <v>4.2105263157894735</v>
      </c>
      <c r="AO99" s="54">
        <f t="shared" si="48"/>
        <v>4.2105263157894735</v>
      </c>
      <c r="AP99" s="38">
        <f t="shared" ref="AP99:AP130" si="53">IF(AO99="x",(10-GEOMEAN(((10-AD99)/10*9+1),((10-AG99)/10*9+1),((10-AM99)/10*9+1),((10-AJ99)/10*9+1)))/9*10,(10-GEOMEAN(((10-AD99)/10*9+1),((10-AG99)/10*9+1),((10-AM99)/10*9+1),((10-AO99)/10*9+1),((10-AJ99)/10*9+1)))/9*10)</f>
        <v>3.8883385625258677</v>
      </c>
      <c r="AQ99" s="57">
        <f t="shared" ref="AQ99:AQ130" si="54">(10-GEOMEAN(((10-V99)/10*9+1),((10-AP99)/10*9+1)))/9*10</f>
        <v>2.1527056549144676</v>
      </c>
    </row>
    <row r="100" spans="1:43" s="11" customFormat="1" x14ac:dyDescent="0.25">
      <c r="A100" s="11" t="s">
        <v>443</v>
      </c>
      <c r="B100" s="32" t="s">
        <v>16</v>
      </c>
      <c r="C100" s="32" t="s">
        <v>573</v>
      </c>
      <c r="D100" s="14">
        <f>IF('Indicator Data'!M102="No data",IF((0.1284*LN('Indicator Data'!BD102)-0.4735)&gt;D$136,0,IF((0.1284*LN('Indicator Data'!BD102)-0.4735)&lt;D$135,10,(D$136-(0.1284*LN('Indicator Data'!BD102)-0.4735))/(D$136-D$135)*10)),IF('Indicator Data'!M102&gt;D$136,0,IF('Indicator Data'!M102&lt;D$135,10,(D$136-'Indicator Data'!M102)/(D$136-D$135)*10)))</f>
        <v>7.5538461538461545</v>
      </c>
      <c r="E100" s="14">
        <f>IF('Indicator Data'!N102="No data","x",IF('Indicator Data'!N102&gt;E$136,10,IF('Indicator Data'!N102&lt;E$135,0,10-(E$136-'Indicator Data'!N102)/(E$136-E$135)*10)))</f>
        <v>2.3555555555555561</v>
      </c>
      <c r="F100" s="54">
        <f t="shared" si="49"/>
        <v>5.5302661070669847</v>
      </c>
      <c r="G100" s="14">
        <f>IF('Indicator Data'!AE102="No data","x",IF('Indicator Data'!AE102&gt;G$136,10,IF('Indicator Data'!AE102&lt;G$135,0,10-(G$136-'Indicator Data'!AE102)/(G$136-G$135)*10)))</f>
        <v>7.1662792692602943</v>
      </c>
      <c r="H100" s="14">
        <f>IF('Indicator Data'!AF102="No data","x",IF('Indicator Data'!AF102&gt;H$136,10,IF('Indicator Data'!AF102&lt;H$135,0,10-(H$136-'Indicator Data'!AF102)/(H$136-H$135)*10)))</f>
        <v>7.1750000000000007</v>
      </c>
      <c r="I100" s="54">
        <f t="shared" si="50"/>
        <v>7.1706396346301471</v>
      </c>
      <c r="J100" s="37">
        <f>SUM('Indicator Data'!P102,SUM('Indicator Data'!Q102:R102)*1000000)</f>
        <v>2159423451</v>
      </c>
      <c r="K100" s="37">
        <f>J100/'Indicator Data (national)'!$AY$13</f>
        <v>152.78997168385541</v>
      </c>
      <c r="L100" s="14">
        <f t="shared" si="37"/>
        <v>3.0557994336771079</v>
      </c>
      <c r="M100" s="14">
        <f>IF('Indicator Data'!S102="No data","x",IF('Indicator Data'!S102&gt;M$136,10,IF('Indicator Data'!S102&lt;M$135,0,10-(M$136-'Indicator Data'!S102)/(M$136-M$135)*10)))</f>
        <v>5.1936408567274581</v>
      </c>
      <c r="N100" s="134">
        <f>VLOOKUP(C100,'Indicator Data'!$C$5:$O$136,12,FALSE)/VLOOKUP(B100,'Indicator Data (national)'!$B$5:$AY$13,50,FALSE)*1000000</f>
        <v>1.1037777501047175E-2</v>
      </c>
      <c r="O100" s="14">
        <f t="shared" si="38"/>
        <v>1.1037777501048396E-3</v>
      </c>
      <c r="P100" s="54">
        <f t="shared" si="39"/>
        <v>2.7501813560515571</v>
      </c>
      <c r="Q100" s="47">
        <f t="shared" ref="Q100:Q131" si="55">AVERAGE(F100,F100,I100,P100)</f>
        <v>5.2453383012039181</v>
      </c>
      <c r="R100" s="37">
        <f>IF(AND('Indicator Data'!AK102="No data",'Indicator Data'!AL102="No data"),0,SUM('Indicator Data'!AK102:AM102))</f>
        <v>0</v>
      </c>
      <c r="S100" s="14">
        <f t="shared" ref="S100:S131" si="56">IF(R100=0,0,IF(LOG(R100)&gt;$S$136,10,IF(LOG(R100)&lt;S$135,0,10-(S$136-LOG(R100))/(S$136-S$135)*10)))</f>
        <v>0</v>
      </c>
      <c r="T100" s="43">
        <f>R100/'Indicator Data'!$BE102</f>
        <v>0</v>
      </c>
      <c r="U100" s="14">
        <f t="shared" ref="U100:U131" si="57">IF(T100="x","x",IF(T100&gt;$U$136,10,IF(T100&lt;$U$135,0,((T100*100)/0.0052)^(1/4.0545)/6.5*10)))</f>
        <v>0</v>
      </c>
      <c r="V100" s="15">
        <f t="shared" si="51"/>
        <v>0</v>
      </c>
      <c r="W100" s="14">
        <f>IF('Indicator Data'!Z102="No data","x",IF('Indicator Data'!Z102&gt;W$136,10,IF('Indicator Data'!Z102&lt;W$135,0,10-(W$136-'Indicator Data'!Z102)/(W$136-W$135)*10)))</f>
        <v>1.4000000000000004</v>
      </c>
      <c r="X100" s="14">
        <f>IF('Indicator Data'!Y102="No data","x",IF('Indicator Data'!Y102&gt;X$136,10,IF('Indicator Data'!Y102&lt;X$135,0,10-(X$136-'Indicator Data'!Y102)/(X$136-X$135)*10)))</f>
        <v>2.4727272727272727</v>
      </c>
      <c r="Y100" s="14">
        <f>IF('Indicator Data'!AD102="No data","x",IF('Indicator Data'!AD102&gt;Y$136,10,IF('Indicator Data'!AD102&lt;Y$135,0,10-(Y$136-'Indicator Data'!AD102)/(Y$136-Y$135)*10)))</f>
        <v>6.9166666666666661</v>
      </c>
      <c r="Z100" s="139" t="str">
        <f>IF('Indicator Data'!AA102="No data","x",'Indicator Data'!AA102/'Indicator Data'!$BE102*100000)</f>
        <v>x</v>
      </c>
      <c r="AA100" s="137" t="str">
        <f t="shared" si="43"/>
        <v>x</v>
      </c>
      <c r="AB100" s="139">
        <f>IF('Indicator Data'!AB102="No data","x",'Indicator Data'!AB102/'Indicator Data'!$BE102*100000)</f>
        <v>0.12750239385744469</v>
      </c>
      <c r="AC100" s="137">
        <f t="shared" si="44"/>
        <v>3.6850611290847244</v>
      </c>
      <c r="AD100" s="54">
        <f t="shared" si="45"/>
        <v>3.6186137671196659</v>
      </c>
      <c r="AE100" s="14">
        <f>IF('Indicator Data'!T102="No data","x",IF('Indicator Data'!T102&gt;AE$136,10,IF('Indicator Data'!T102&lt;AE$135,0,10-(AE$136-'Indicator Data'!T102)/(AE$136-AE$135)*10)))</f>
        <v>4.5846153846153834</v>
      </c>
      <c r="AF100" s="14">
        <f>IF('Indicator Data'!U102="No data","x",IF('Indicator Data'!U102&gt;AF$136,10,IF('Indicator Data'!U102&lt;AF$135,0,10-(AF$136-'Indicator Data'!U102)/(AF$136-AF$135)*10)))</f>
        <v>2.1111164476036484</v>
      </c>
      <c r="AG100" s="54">
        <f t="shared" si="52"/>
        <v>3.3478659161095159</v>
      </c>
      <c r="AH100" s="14">
        <f>IF('Indicator Data'!AN102="No data","x",IF('Indicator Data'!AN102&gt;AH$136,10,IF('Indicator Data'!AN102&lt;AH$135,0,10-(AH$136-'Indicator Data'!AN102)/(AH$136-AH$135)*10)))</f>
        <v>2.2588262415751634</v>
      </c>
      <c r="AI100" s="14">
        <f>IF('Indicator Data'!AS102="No data","x",IF('Indicator Data'!AS102&gt;AI$136,10,IF('Indicator Data'!AS102&lt;AI$135,0,10-(AI$136-'Indicator Data'!AS102)/(AI$136-AI$135)*10)))</f>
        <v>5.5000190758675664</v>
      </c>
      <c r="AJ100" s="54">
        <f t="shared" si="46"/>
        <v>3.8794226587213649</v>
      </c>
      <c r="AK100" s="37">
        <f>'Indicator Data'!AI102+'Indicator Data'!AH102*0.5+'Indicator Data'!AG102*0.25</f>
        <v>47162.118910202356</v>
      </c>
      <c r="AL100" s="44">
        <f>AK100/'Indicator Data'!BE102</f>
        <v>1.5033207651100651E-2</v>
      </c>
      <c r="AM100" s="54">
        <f t="shared" ref="AM100:AM131" si="58">IF(AL100="x","x",IF(AL100&gt;AM$136,10,IF(AL100&lt;AM$135,0,10-(AM$136-AL100)/(AM$136-AM$135)*10)))</f>
        <v>1.5033207651100646</v>
      </c>
      <c r="AN100" s="14">
        <f>IF('Indicator Data'!AJ102="No data","x",IF(('Indicator Data'!AJ102)^2&gt;AN$135,10,IF(('Indicator Data'!AJ102)^2&lt;AN$136,0,10-(AN$135-('Indicator Data'!AJ102)^2)/(AN$135-AN$136)*10)))</f>
        <v>4.2105263157894735</v>
      </c>
      <c r="AO100" s="54">
        <f t="shared" si="48"/>
        <v>4.2105263157894735</v>
      </c>
      <c r="AP100" s="38">
        <f t="shared" si="53"/>
        <v>3.364998529758231</v>
      </c>
      <c r="AQ100" s="57">
        <f t="shared" si="54"/>
        <v>1.8338314683177792</v>
      </c>
    </row>
    <row r="101" spans="1:43" s="11" customFormat="1" x14ac:dyDescent="0.25">
      <c r="A101" s="11" t="s">
        <v>444</v>
      </c>
      <c r="B101" s="32" t="s">
        <v>16</v>
      </c>
      <c r="C101" s="32" t="s">
        <v>574</v>
      </c>
      <c r="D101" s="14">
        <f>IF('Indicator Data'!M103="No data",IF((0.1284*LN('Indicator Data'!BD103)-0.4735)&gt;D$136,0,IF((0.1284*LN('Indicator Data'!BD103)-0.4735)&lt;D$135,10,(D$136-(0.1284*LN('Indicator Data'!BD103)-0.4735))/(D$136-D$135)*10)),IF('Indicator Data'!M103&gt;D$136,0,IF('Indicator Data'!M103&lt;D$135,10,(D$136-'Indicator Data'!M103)/(D$136-D$135)*10)))</f>
        <v>7.5538461538461545</v>
      </c>
      <c r="E101" s="14">
        <f>IF('Indicator Data'!N103="No data","x",IF('Indicator Data'!N103&gt;E$136,10,IF('Indicator Data'!N103&lt;E$135,0,10-(E$136-'Indicator Data'!N103)/(E$136-E$135)*10)))</f>
        <v>8.7333333333333343</v>
      </c>
      <c r="F101" s="54">
        <f t="shared" ref="F101:F132" si="59">IF(E101="x",D101,(10-GEOMEAN(((10-D101)/10*9+1),((10-E101)/10*9+1)))/9*10)</f>
        <v>8.2027807369871137</v>
      </c>
      <c r="G101" s="14">
        <f>IF('Indicator Data'!AE103="No data","x",IF('Indicator Data'!AE103&gt;G$136,10,IF('Indicator Data'!AE103&lt;G$135,0,10-(G$136-'Indicator Data'!AE103)/(G$136-G$135)*10)))</f>
        <v>7.1662792692602943</v>
      </c>
      <c r="H101" s="14">
        <f>IF('Indicator Data'!AF103="No data","x",IF('Indicator Data'!AF103&gt;H$136,10,IF('Indicator Data'!AF103&lt;H$135,0,10-(H$136-'Indicator Data'!AF103)/(H$136-H$135)*10)))</f>
        <v>7.1750000000000007</v>
      </c>
      <c r="I101" s="54">
        <f t="shared" ref="I101:I132" si="60">IF(AND(G101="x",H101="x"),"x",AVERAGE(G101,H101))</f>
        <v>7.1706396346301471</v>
      </c>
      <c r="J101" s="37">
        <f>SUM('Indicator Data'!P103,SUM('Indicator Data'!Q103:R103)*1000000)</f>
        <v>2159423451</v>
      </c>
      <c r="K101" s="37">
        <f>J101/'Indicator Data (national)'!$AY$13</f>
        <v>152.78997168385541</v>
      </c>
      <c r="L101" s="14">
        <f t="shared" si="37"/>
        <v>3.0557994336771079</v>
      </c>
      <c r="M101" s="14">
        <f>IF('Indicator Data'!S103="No data","x",IF('Indicator Data'!S103&gt;M$136,10,IF('Indicator Data'!S103&lt;M$135,0,10-(M$136-'Indicator Data'!S103)/(M$136-M$135)*10)))</f>
        <v>5.1936408567274581</v>
      </c>
      <c r="N101" s="134">
        <f>VLOOKUP(C101,'Indicator Data'!$C$5:$O$136,12,FALSE)/VLOOKUP(B101,'Indicator Data (national)'!$B$5:$AY$13,50,FALSE)*1000000</f>
        <v>3.1344457903614731E-2</v>
      </c>
      <c r="O101" s="14">
        <f t="shared" si="38"/>
        <v>3.1344457903621503E-3</v>
      </c>
      <c r="P101" s="54">
        <f t="shared" si="39"/>
        <v>2.7508582453983093</v>
      </c>
      <c r="Q101" s="47">
        <f t="shared" si="55"/>
        <v>6.5817648385006704</v>
      </c>
      <c r="R101" s="37">
        <f>IF(AND('Indicator Data'!AK103="No data",'Indicator Data'!AL103="No data"),0,SUM('Indicator Data'!AK103:AM103))</f>
        <v>0</v>
      </c>
      <c r="S101" s="14">
        <f t="shared" si="56"/>
        <v>0</v>
      </c>
      <c r="T101" s="43">
        <f>R101/'Indicator Data'!$BE103</f>
        <v>0</v>
      </c>
      <c r="U101" s="14">
        <f t="shared" si="57"/>
        <v>0</v>
      </c>
      <c r="V101" s="15">
        <f t="shared" ref="V101:V132" si="61">AVERAGE(S101,U101)</f>
        <v>0</v>
      </c>
      <c r="W101" s="14">
        <f>IF('Indicator Data'!Z103="No data","x",IF('Indicator Data'!Z103&gt;W$136,10,IF('Indicator Data'!Z103&lt;W$135,0,10-(W$136-'Indicator Data'!Z103)/(W$136-W$135)*10)))</f>
        <v>1.4000000000000004</v>
      </c>
      <c r="X101" s="14">
        <f>IF('Indicator Data'!Y103="No data","x",IF('Indicator Data'!Y103&gt;X$136,10,IF('Indicator Data'!Y103&lt;X$135,0,10-(X$136-'Indicator Data'!Y103)/(X$136-X$135)*10)))</f>
        <v>2.4727272727272727</v>
      </c>
      <c r="Y101" s="14">
        <f>IF('Indicator Data'!AD103="No data","x",IF('Indicator Data'!AD103&gt;Y$136,10,IF('Indicator Data'!AD103&lt;Y$135,0,10-(Y$136-'Indicator Data'!AD103)/(Y$136-Y$135)*10)))</f>
        <v>6.9166666666666661</v>
      </c>
      <c r="Z101" s="139" t="str">
        <f>IF('Indicator Data'!AA103="No data","x",'Indicator Data'!AA103/'Indicator Data'!$BE103*100000)</f>
        <v>x</v>
      </c>
      <c r="AA101" s="137" t="str">
        <f t="shared" si="43"/>
        <v>x</v>
      </c>
      <c r="AB101" s="139">
        <f>IF('Indicator Data'!AB103="No data","x",'Indicator Data'!AB103/'Indicator Data'!$BE103*100000)</f>
        <v>0.13997917109934041</v>
      </c>
      <c r="AC101" s="137">
        <f t="shared" si="44"/>
        <v>3.8202113915560219</v>
      </c>
      <c r="AD101" s="54">
        <f t="shared" si="45"/>
        <v>3.6524013327374902</v>
      </c>
      <c r="AE101" s="14">
        <f>IF('Indicator Data'!T103="No data","x",IF('Indicator Data'!T103&gt;AE$136,10,IF('Indicator Data'!T103&lt;AE$135,0,10-(AE$136-'Indicator Data'!T103)/(AE$136-AE$135)*10)))</f>
        <v>4.5846153846153834</v>
      </c>
      <c r="AF101" s="14">
        <f>IF('Indicator Data'!U103="No data","x",IF('Indicator Data'!U103&gt;AF$136,10,IF('Indicator Data'!U103&lt;AF$135,0,10-(AF$136-'Indicator Data'!U103)/(AF$136-AF$135)*10)))</f>
        <v>2.6888399423820006</v>
      </c>
      <c r="AG101" s="54">
        <f t="shared" ref="AG101:AG132" si="62">IF(AND(AE101="x",AF101="x"),"x",AVERAGE(AF101,AE101))</f>
        <v>3.636727663498692</v>
      </c>
      <c r="AH101" s="14">
        <f>IF('Indicator Data'!AN103="No data","x",IF('Indicator Data'!AN103&gt;AH$136,10,IF('Indicator Data'!AN103&lt;AH$135,0,10-(AH$136-'Indicator Data'!AN103)/(AH$136-AH$135)*10)))</f>
        <v>3.449738982850425</v>
      </c>
      <c r="AI101" s="14">
        <f>IF('Indicator Data'!AS103="No data","x",IF('Indicator Data'!AS103&gt;AI$136,10,IF('Indicator Data'!AS103&lt;AI$135,0,10-(AI$136-'Indicator Data'!AS103)/(AI$136-AI$135)*10)))</f>
        <v>5.3667630047751711</v>
      </c>
      <c r="AJ101" s="54">
        <f t="shared" si="46"/>
        <v>4.4082509938127981</v>
      </c>
      <c r="AK101" s="37">
        <f>'Indicator Data'!AI103+'Indicator Data'!AH103*0.5+'Indicator Data'!AG103*0.25</f>
        <v>10739.603280285097</v>
      </c>
      <c r="AL101" s="44">
        <f>AK101/'Indicator Data'!BE103</f>
        <v>1.5033207651100652E-2</v>
      </c>
      <c r="AM101" s="54">
        <f t="shared" si="58"/>
        <v>1.5033207651100646</v>
      </c>
      <c r="AN101" s="14">
        <f>IF('Indicator Data'!AJ103="No data","x",IF(('Indicator Data'!AJ103)^2&gt;AN$135,10,IF(('Indicator Data'!AJ103)^2&lt;AN$136,0,10-(AN$135-('Indicator Data'!AJ103)^2)/(AN$135-AN$136)*10)))</f>
        <v>4.2105263157894735</v>
      </c>
      <c r="AO101" s="54">
        <f t="shared" si="48"/>
        <v>4.2105263157894735</v>
      </c>
      <c r="AP101" s="38">
        <f t="shared" si="53"/>
        <v>3.5462365555409567</v>
      </c>
      <c r="AQ101" s="57">
        <f t="shared" si="54"/>
        <v>1.9430054328067174</v>
      </c>
    </row>
    <row r="102" spans="1:43" s="11" customFormat="1" x14ac:dyDescent="0.25">
      <c r="A102" s="11" t="s">
        <v>445</v>
      </c>
      <c r="B102" s="32" t="s">
        <v>16</v>
      </c>
      <c r="C102" s="32" t="s">
        <v>575</v>
      </c>
      <c r="D102" s="14">
        <f>IF('Indicator Data'!M104="No data",IF((0.1284*LN('Indicator Data'!BD104)-0.4735)&gt;D$136,0,IF((0.1284*LN('Indicator Data'!BD104)-0.4735)&lt;D$135,10,(D$136-(0.1284*LN('Indicator Data'!BD104)-0.4735))/(D$136-D$135)*10)),IF('Indicator Data'!M104&gt;D$136,0,IF('Indicator Data'!M104&lt;D$135,10,(D$136-'Indicator Data'!M104)/(D$136-D$135)*10)))</f>
        <v>7.5538461538461545</v>
      </c>
      <c r="E102" s="14">
        <f>IF('Indicator Data'!N104="No data","x",IF('Indicator Data'!N104&gt;E$136,10,IF('Indicator Data'!N104&lt;E$135,0,10-(E$136-'Indicator Data'!N104)/(E$136-E$135)*10)))</f>
        <v>8.7333333333333343</v>
      </c>
      <c r="F102" s="54">
        <f t="shared" si="59"/>
        <v>8.2027807369871137</v>
      </c>
      <c r="G102" s="14">
        <f>IF('Indicator Data'!AE104="No data","x",IF('Indicator Data'!AE104&gt;G$136,10,IF('Indicator Data'!AE104&lt;G$135,0,10-(G$136-'Indicator Data'!AE104)/(G$136-G$135)*10)))</f>
        <v>7.1662792692602943</v>
      </c>
      <c r="H102" s="14">
        <f>IF('Indicator Data'!AF104="No data","x",IF('Indicator Data'!AF104&gt;H$136,10,IF('Indicator Data'!AF104&lt;H$135,0,10-(H$136-'Indicator Data'!AF104)/(H$136-H$135)*10)))</f>
        <v>7.1750000000000007</v>
      </c>
      <c r="I102" s="54">
        <f t="shared" si="60"/>
        <v>7.1706396346301471</v>
      </c>
      <c r="J102" s="37">
        <f>SUM('Indicator Data'!P104,SUM('Indicator Data'!Q104:R104)*1000000)</f>
        <v>2159423451</v>
      </c>
      <c r="K102" s="37">
        <f>J102/'Indicator Data (national)'!$AY$13</f>
        <v>152.78997168385541</v>
      </c>
      <c r="L102" s="14">
        <f t="shared" si="37"/>
        <v>3.0557994336771079</v>
      </c>
      <c r="M102" s="14">
        <f>IF('Indicator Data'!S104="No data","x",IF('Indicator Data'!S104&gt;M$136,10,IF('Indicator Data'!S104&lt;M$135,0,10-(M$136-'Indicator Data'!S104)/(M$136-M$135)*10)))</f>
        <v>5.1936408567274581</v>
      </c>
      <c r="N102" s="134">
        <f>VLOOKUP(C102,'Indicator Data'!$C$5:$O$136,12,FALSE)/VLOOKUP(B102,'Indicator Data (national)'!$B$5:$AY$13,50,FALSE)*1000000</f>
        <v>3.1344457903614731E-2</v>
      </c>
      <c r="O102" s="14">
        <f t="shared" si="38"/>
        <v>3.1344457903621503E-3</v>
      </c>
      <c r="P102" s="54">
        <f t="shared" si="39"/>
        <v>2.7508582453983093</v>
      </c>
      <c r="Q102" s="47">
        <f t="shared" si="55"/>
        <v>6.5817648385006704</v>
      </c>
      <c r="R102" s="37">
        <f>IF(AND('Indicator Data'!AK104="No data",'Indicator Data'!AL104="No data"),0,SUM('Indicator Data'!AK104:AM104))</f>
        <v>0</v>
      </c>
      <c r="S102" s="14">
        <f t="shared" si="56"/>
        <v>0</v>
      </c>
      <c r="T102" s="43">
        <f>R102/'Indicator Data'!$BE104</f>
        <v>0</v>
      </c>
      <c r="U102" s="14">
        <f t="shared" si="57"/>
        <v>0</v>
      </c>
      <c r="V102" s="15">
        <f t="shared" si="61"/>
        <v>0</v>
      </c>
      <c r="W102" s="14">
        <f>IF('Indicator Data'!Z104="No data","x",IF('Indicator Data'!Z104&gt;W$136,10,IF('Indicator Data'!Z104&lt;W$135,0,10-(W$136-'Indicator Data'!Z104)/(W$136-W$135)*10)))</f>
        <v>1.4000000000000004</v>
      </c>
      <c r="X102" s="14">
        <f>IF('Indicator Data'!Y104="No data","x",IF('Indicator Data'!Y104&gt;X$136,10,IF('Indicator Data'!Y104&lt;X$135,0,10-(X$136-'Indicator Data'!Y104)/(X$136-X$135)*10)))</f>
        <v>2.4727272727272727</v>
      </c>
      <c r="Y102" s="14">
        <f>IF('Indicator Data'!AD104="No data","x",IF('Indicator Data'!AD104&gt;Y$136,10,IF('Indicator Data'!AD104&lt;Y$135,0,10-(Y$136-'Indicator Data'!AD104)/(Y$136-Y$135)*10)))</f>
        <v>6.9166666666666661</v>
      </c>
      <c r="Z102" s="139" t="str">
        <f>IF('Indicator Data'!AA104="No data","x",'Indicator Data'!AA104/'Indicator Data'!$BE104*100000)</f>
        <v>x</v>
      </c>
      <c r="AA102" s="137" t="str">
        <f t="shared" si="43"/>
        <v>x</v>
      </c>
      <c r="AB102" s="139">
        <f>IF('Indicator Data'!AB104="No data","x",'Indicator Data'!AB104/'Indicator Data'!$BE104*100000)</f>
        <v>0</v>
      </c>
      <c r="AC102" s="137">
        <f t="shared" si="44"/>
        <v>0</v>
      </c>
      <c r="AD102" s="54">
        <f t="shared" si="45"/>
        <v>2.6973484848484848</v>
      </c>
      <c r="AE102" s="14">
        <f>IF('Indicator Data'!T104="No data","x",IF('Indicator Data'!T104&gt;AE$136,10,IF('Indicator Data'!T104&lt;AE$135,0,10-(AE$136-'Indicator Data'!T104)/(AE$136-AE$135)*10)))</f>
        <v>4.5846153846153834</v>
      </c>
      <c r="AF102" s="14">
        <f>IF('Indicator Data'!U104="No data","x",IF('Indicator Data'!U104&gt;AF$136,10,IF('Indicator Data'!U104&lt;AF$135,0,10-(AF$136-'Indicator Data'!U104)/(AF$136-AF$135)*10)))</f>
        <v>4.6222222222222218</v>
      </c>
      <c r="AG102" s="54">
        <f t="shared" si="62"/>
        <v>4.6034188034188031</v>
      </c>
      <c r="AH102" s="14">
        <f>IF('Indicator Data'!AN104="No data","x",IF('Indicator Data'!AN104&gt;AH$136,10,IF('Indicator Data'!AN104&lt;AH$135,0,10-(AH$136-'Indicator Data'!AN104)/(AH$136-AH$135)*10)))</f>
        <v>4.1889731641780887</v>
      </c>
      <c r="AI102" s="14">
        <f>IF('Indicator Data'!AS104="No data","x",IF('Indicator Data'!AS104&gt;AI$136,10,IF('Indicator Data'!AS104&lt;AI$135,0,10-(AI$136-'Indicator Data'!AS104)/(AI$136-AI$135)*10)))</f>
        <v>8.0666190492386871</v>
      </c>
      <c r="AJ102" s="54">
        <f t="shared" si="46"/>
        <v>6.1277961067083879</v>
      </c>
      <c r="AK102" s="37">
        <f>'Indicator Data'!AI104+'Indicator Data'!AH104*0.5+'Indicator Data'!AG104*0.25</f>
        <v>0</v>
      </c>
      <c r="AL102" s="44">
        <f>AK102/'Indicator Data'!BE104</f>
        <v>0</v>
      </c>
      <c r="AM102" s="54">
        <f t="shared" si="58"/>
        <v>0</v>
      </c>
      <c r="AN102" s="14" t="str">
        <f>IF('Indicator Data'!AJ104="No data","x",IF(('Indicator Data'!AJ104)^2&gt;AN$135,10,IF(('Indicator Data'!AJ104)^2&lt;AN$136,0,10-(AN$135-('Indicator Data'!AJ104)^2)/(AN$135-AN$136)*10)))</f>
        <v>x</v>
      </c>
      <c r="AO102" s="54" t="str">
        <f t="shared" si="48"/>
        <v>x</v>
      </c>
      <c r="AP102" s="38">
        <f t="shared" si="53"/>
        <v>3.6907801806122209</v>
      </c>
      <c r="AQ102" s="57">
        <f t="shared" si="54"/>
        <v>2.0310163181043963</v>
      </c>
    </row>
    <row r="103" spans="1:43" s="11" customFormat="1" x14ac:dyDescent="0.25">
      <c r="A103" s="11" t="s">
        <v>446</v>
      </c>
      <c r="B103" s="32" t="s">
        <v>16</v>
      </c>
      <c r="C103" s="32" t="s">
        <v>576</v>
      </c>
      <c r="D103" s="14">
        <f>IF('Indicator Data'!M105="No data",IF((0.1284*LN('Indicator Data'!BD105)-0.4735)&gt;D$136,0,IF((0.1284*LN('Indicator Data'!BD105)-0.4735)&lt;D$135,10,(D$136-(0.1284*LN('Indicator Data'!BD105)-0.4735))/(D$136-D$135)*10)),IF('Indicator Data'!M105&gt;D$136,0,IF('Indicator Data'!M105&lt;D$135,10,(D$136-'Indicator Data'!M105)/(D$136-D$135)*10)))</f>
        <v>7.5538461538461545</v>
      </c>
      <c r="E103" s="14">
        <f>IF('Indicator Data'!N105="No data","x",IF('Indicator Data'!N105&gt;E$136,10,IF('Indicator Data'!N105&lt;E$135,0,10-(E$136-'Indicator Data'!N105)/(E$136-E$135)*10)))</f>
        <v>8.2444444444444436</v>
      </c>
      <c r="F103" s="54">
        <f t="shared" si="59"/>
        <v>7.9177597559525719</v>
      </c>
      <c r="G103" s="14">
        <f>IF('Indicator Data'!AE105="No data","x",IF('Indicator Data'!AE105&gt;G$136,10,IF('Indicator Data'!AE105&lt;G$135,0,10-(G$136-'Indicator Data'!AE105)/(G$136-G$135)*10)))</f>
        <v>7.1662792692602943</v>
      </c>
      <c r="H103" s="14">
        <f>IF('Indicator Data'!AF105="No data","x",IF('Indicator Data'!AF105&gt;H$136,10,IF('Indicator Data'!AF105&lt;H$135,0,10-(H$136-'Indicator Data'!AF105)/(H$136-H$135)*10)))</f>
        <v>7.1750000000000007</v>
      </c>
      <c r="I103" s="54">
        <f t="shared" si="60"/>
        <v>7.1706396346301471</v>
      </c>
      <c r="J103" s="37">
        <f>SUM('Indicator Data'!P105,SUM('Indicator Data'!Q105:R105)*1000000)</f>
        <v>2159423451</v>
      </c>
      <c r="K103" s="37">
        <f>J103/'Indicator Data (national)'!$AY$13</f>
        <v>152.78997168385541</v>
      </c>
      <c r="L103" s="14">
        <f t="shared" si="37"/>
        <v>3.0557994336771079</v>
      </c>
      <c r="M103" s="14">
        <f>IF('Indicator Data'!S105="No data","x",IF('Indicator Data'!S105&gt;M$136,10,IF('Indicator Data'!S105&lt;M$135,0,10-(M$136-'Indicator Data'!S105)/(M$136-M$135)*10)))</f>
        <v>5.1936408567274581</v>
      </c>
      <c r="N103" s="134">
        <f>VLOOKUP(C103,'Indicator Data'!$C$5:$O$136,12,FALSE)/VLOOKUP(B103,'Indicator Data (national)'!$B$5:$AY$13,50,FALSE)*1000000</f>
        <v>2.9787848256031153E-2</v>
      </c>
      <c r="O103" s="14">
        <f t="shared" si="38"/>
        <v>2.9787848256042082E-3</v>
      </c>
      <c r="P103" s="54">
        <f t="shared" si="39"/>
        <v>2.7508063584100566</v>
      </c>
      <c r="Q103" s="47">
        <f t="shared" si="55"/>
        <v>6.4392413762363363</v>
      </c>
      <c r="R103" s="37">
        <f>IF(AND('Indicator Data'!AK105="No data",'Indicator Data'!AL105="No data"),0,SUM('Indicator Data'!AK105:AM105))</f>
        <v>0</v>
      </c>
      <c r="S103" s="14">
        <f t="shared" si="56"/>
        <v>0</v>
      </c>
      <c r="T103" s="43">
        <f>R103/'Indicator Data'!$BE105</f>
        <v>0</v>
      </c>
      <c r="U103" s="14">
        <f t="shared" si="57"/>
        <v>0</v>
      </c>
      <c r="V103" s="15">
        <f t="shared" si="61"/>
        <v>0</v>
      </c>
      <c r="W103" s="14">
        <f>IF('Indicator Data'!Z105="No data","x",IF('Indicator Data'!Z105&gt;W$136,10,IF('Indicator Data'!Z105&lt;W$135,0,10-(W$136-'Indicator Data'!Z105)/(W$136-W$135)*10)))</f>
        <v>1.4000000000000004</v>
      </c>
      <c r="X103" s="14">
        <f>IF('Indicator Data'!Y105="No data","x",IF('Indicator Data'!Y105&gt;X$136,10,IF('Indicator Data'!Y105&lt;X$135,0,10-(X$136-'Indicator Data'!Y105)/(X$136-X$135)*10)))</f>
        <v>2.4727272727272727</v>
      </c>
      <c r="Y103" s="14">
        <f>IF('Indicator Data'!AD105="No data","x",IF('Indicator Data'!AD105&gt;Y$136,10,IF('Indicator Data'!AD105&lt;Y$135,0,10-(Y$136-'Indicator Data'!AD105)/(Y$136-Y$135)*10)))</f>
        <v>6.9166666666666661</v>
      </c>
      <c r="Z103" s="139" t="str">
        <f>IF('Indicator Data'!AA105="No data","x",'Indicator Data'!AA105/'Indicator Data'!$BE105*100000)</f>
        <v>x</v>
      </c>
      <c r="AA103" s="137" t="str">
        <f t="shared" si="43"/>
        <v>x</v>
      </c>
      <c r="AB103" s="139">
        <f>IF('Indicator Data'!AB105="No data","x",'Indicator Data'!AB105/'Indicator Data'!$BE105*100000)</f>
        <v>0</v>
      </c>
      <c r="AC103" s="137">
        <f t="shared" si="44"/>
        <v>0</v>
      </c>
      <c r="AD103" s="54">
        <f t="shared" si="45"/>
        <v>2.6973484848484848</v>
      </c>
      <c r="AE103" s="14">
        <f>IF('Indicator Data'!T105="No data","x",IF('Indicator Data'!T105&gt;AE$136,10,IF('Indicator Data'!T105&lt;AE$135,0,10-(AE$136-'Indicator Data'!T105)/(AE$136-AE$135)*10)))</f>
        <v>4.5846153846153834</v>
      </c>
      <c r="AF103" s="14">
        <f>IF('Indicator Data'!U105="No data","x",IF('Indicator Data'!U105&gt;AF$136,10,IF('Indicator Data'!U105&lt;AF$135,0,10-(AF$136-'Indicator Data'!U105)/(AF$136-AF$135)*10)))</f>
        <v>4.3777010676887222</v>
      </c>
      <c r="AG103" s="54">
        <f t="shared" si="62"/>
        <v>4.4811582261520524</v>
      </c>
      <c r="AH103" s="14">
        <f>IF('Indicator Data'!AN105="No data","x",IF('Indicator Data'!AN105&gt;AH$136,10,IF('Indicator Data'!AN105&lt;AH$135,0,10-(AH$136-'Indicator Data'!AN105)/(AH$136-AH$135)*10)))</f>
        <v>3.490798709922216</v>
      </c>
      <c r="AI103" s="14">
        <f>IF('Indicator Data'!AS105="No data","x",IF('Indicator Data'!AS105&gt;AI$136,10,IF('Indicator Data'!AS105&lt;AI$135,0,10-(AI$136-'Indicator Data'!AS105)/(AI$136-AI$135)*10)))</f>
        <v>8.6999764290600954</v>
      </c>
      <c r="AJ103" s="54">
        <f t="shared" si="46"/>
        <v>6.0953875694911552</v>
      </c>
      <c r="AK103" s="37">
        <f>'Indicator Data'!AI105+'Indicator Data'!AH105*0.5+'Indicator Data'!AG105*0.25</f>
        <v>0</v>
      </c>
      <c r="AL103" s="44">
        <f>AK103/'Indicator Data'!BE105</f>
        <v>0</v>
      </c>
      <c r="AM103" s="54">
        <f t="shared" si="58"/>
        <v>0</v>
      </c>
      <c r="AN103" s="14">
        <f>IF('Indicator Data'!AJ105="No data","x",IF(('Indicator Data'!AJ105)^2&gt;AN$135,10,IF(('Indicator Data'!AJ105)^2&lt;AN$136,0,10-(AN$135-('Indicator Data'!AJ105)^2)/(AN$135-AN$136)*10)))</f>
        <v>4.2105263157894735</v>
      </c>
      <c r="AO103" s="54">
        <f t="shared" si="48"/>
        <v>4.2105263157894735</v>
      </c>
      <c r="AP103" s="38">
        <f t="shared" si="53"/>
        <v>3.7609723993775654</v>
      </c>
      <c r="AQ103" s="57">
        <f t="shared" si="54"/>
        <v>2.0740646960399505</v>
      </c>
    </row>
    <row r="104" spans="1:43" s="11" customFormat="1" x14ac:dyDescent="0.25">
      <c r="A104" s="11" t="s">
        <v>447</v>
      </c>
      <c r="B104" s="32" t="s">
        <v>16</v>
      </c>
      <c r="C104" s="32" t="s">
        <v>577</v>
      </c>
      <c r="D104" s="14">
        <f>IF('Indicator Data'!M106="No data",IF((0.1284*LN('Indicator Data'!BD106)-0.4735)&gt;D$136,0,IF((0.1284*LN('Indicator Data'!BD106)-0.4735)&lt;D$135,10,(D$136-(0.1284*LN('Indicator Data'!BD106)-0.4735))/(D$136-D$135)*10)),IF('Indicator Data'!M106&gt;D$136,0,IF('Indicator Data'!M106&lt;D$135,10,(D$136-'Indicator Data'!M106)/(D$136-D$135)*10)))</f>
        <v>7.5538461538461545</v>
      </c>
      <c r="E104" s="14">
        <f>IF('Indicator Data'!N106="No data","x",IF('Indicator Data'!N106&gt;E$136,10,IF('Indicator Data'!N106&lt;E$135,0,10-(E$136-'Indicator Data'!N106)/(E$136-E$135)*10)))</f>
        <v>8.2444444444444436</v>
      </c>
      <c r="F104" s="54">
        <f t="shared" si="59"/>
        <v>7.9177597559525719</v>
      </c>
      <c r="G104" s="14">
        <f>IF('Indicator Data'!AE106="No data","x",IF('Indicator Data'!AE106&gt;G$136,10,IF('Indicator Data'!AE106&lt;G$135,0,10-(G$136-'Indicator Data'!AE106)/(G$136-G$135)*10)))</f>
        <v>7.1662792692602943</v>
      </c>
      <c r="H104" s="14">
        <f>IF('Indicator Data'!AF106="No data","x",IF('Indicator Data'!AF106&gt;H$136,10,IF('Indicator Data'!AF106&lt;H$135,0,10-(H$136-'Indicator Data'!AF106)/(H$136-H$135)*10)))</f>
        <v>7.1750000000000007</v>
      </c>
      <c r="I104" s="54">
        <f t="shared" si="60"/>
        <v>7.1706396346301471</v>
      </c>
      <c r="J104" s="37">
        <f>SUM('Indicator Data'!P106,SUM('Indicator Data'!Q106:R106)*1000000)</f>
        <v>2159423451</v>
      </c>
      <c r="K104" s="37">
        <f>J104/'Indicator Data (national)'!$AY$13</f>
        <v>152.78997168385541</v>
      </c>
      <c r="L104" s="14">
        <f t="shared" si="37"/>
        <v>3.0557994336771079</v>
      </c>
      <c r="M104" s="14">
        <f>IF('Indicator Data'!S106="No data","x",IF('Indicator Data'!S106&gt;M$136,10,IF('Indicator Data'!S106&lt;M$135,0,10-(M$136-'Indicator Data'!S106)/(M$136-M$135)*10)))</f>
        <v>5.1936408567274581</v>
      </c>
      <c r="N104" s="134">
        <f>VLOOKUP(C104,'Indicator Data'!$C$5:$O$136,12,FALSE)/VLOOKUP(B104,'Indicator Data (national)'!$B$5:$AY$13,50,FALSE)*1000000</f>
        <v>2.9787848256031153E-2</v>
      </c>
      <c r="O104" s="14">
        <f t="shared" si="38"/>
        <v>2.9787848256042082E-3</v>
      </c>
      <c r="P104" s="54">
        <f t="shared" si="39"/>
        <v>2.7508063584100566</v>
      </c>
      <c r="Q104" s="47">
        <f t="shared" si="55"/>
        <v>6.4392413762363363</v>
      </c>
      <c r="R104" s="37">
        <f>IF(AND('Indicator Data'!AK106="No data",'Indicator Data'!AL106="No data"),0,SUM('Indicator Data'!AK106:AM106))</f>
        <v>0</v>
      </c>
      <c r="S104" s="14">
        <f t="shared" si="56"/>
        <v>0</v>
      </c>
      <c r="T104" s="43">
        <f>R104/'Indicator Data'!$BE106</f>
        <v>0</v>
      </c>
      <c r="U104" s="14">
        <f t="shared" si="57"/>
        <v>0</v>
      </c>
      <c r="V104" s="15">
        <f t="shared" si="61"/>
        <v>0</v>
      </c>
      <c r="W104" s="14">
        <f>IF('Indicator Data'!Z106="No data","x",IF('Indicator Data'!Z106&gt;W$136,10,IF('Indicator Data'!Z106&lt;W$135,0,10-(W$136-'Indicator Data'!Z106)/(W$136-W$135)*10)))</f>
        <v>1.4000000000000004</v>
      </c>
      <c r="X104" s="14">
        <f>IF('Indicator Data'!Y106="No data","x",IF('Indicator Data'!Y106&gt;X$136,10,IF('Indicator Data'!Y106&lt;X$135,0,10-(X$136-'Indicator Data'!Y106)/(X$136-X$135)*10)))</f>
        <v>2.4727272727272727</v>
      </c>
      <c r="Y104" s="14">
        <f>IF('Indicator Data'!AD106="No data","x",IF('Indicator Data'!AD106&gt;Y$136,10,IF('Indicator Data'!AD106&lt;Y$135,0,10-(Y$136-'Indicator Data'!AD106)/(Y$136-Y$135)*10)))</f>
        <v>6.9166666666666661</v>
      </c>
      <c r="Z104" s="139" t="str">
        <f>IF('Indicator Data'!AA106="No data","x",'Indicator Data'!AA106/'Indicator Data'!$BE106*100000)</f>
        <v>x</v>
      </c>
      <c r="AA104" s="137" t="str">
        <f t="shared" si="43"/>
        <v>x</v>
      </c>
      <c r="AB104" s="139">
        <f>IF('Indicator Data'!AB106="No data","x",'Indicator Data'!AB106/'Indicator Data'!$BE106*100000)</f>
        <v>0</v>
      </c>
      <c r="AC104" s="137">
        <f t="shared" si="44"/>
        <v>0</v>
      </c>
      <c r="AD104" s="54">
        <f t="shared" si="45"/>
        <v>2.6973484848484848</v>
      </c>
      <c r="AE104" s="14">
        <f>IF('Indicator Data'!T106="No data","x",IF('Indicator Data'!T106&gt;AE$136,10,IF('Indicator Data'!T106&lt;AE$135,0,10-(AE$136-'Indicator Data'!T106)/(AE$136-AE$135)*10)))</f>
        <v>4.5846153846153834</v>
      </c>
      <c r="AF104" s="14">
        <f>IF('Indicator Data'!U106="No data","x",IF('Indicator Data'!U106&gt;AF$136,10,IF('Indicator Data'!U106&lt;AF$135,0,10-(AF$136-'Indicator Data'!U106)/(AF$136-AF$135)*10)))</f>
        <v>4.5331729595927897</v>
      </c>
      <c r="AG104" s="54">
        <f t="shared" si="62"/>
        <v>4.5588941721040861</v>
      </c>
      <c r="AH104" s="14">
        <f>IF('Indicator Data'!AN106="No data","x",IF('Indicator Data'!AN106&gt;AH$136,10,IF('Indicator Data'!AN106&lt;AH$135,0,10-(AH$136-'Indicator Data'!AN106)/(AH$136-AH$135)*10)))</f>
        <v>3.6137138561494879</v>
      </c>
      <c r="AI104" s="14">
        <f>IF('Indicator Data'!AS106="No data","x",IF('Indicator Data'!AS106&gt;AI$136,10,IF('Indicator Data'!AS106&lt;AI$135,0,10-(AI$136-'Indicator Data'!AS106)/(AI$136-AI$135)*10)))</f>
        <v>4.8003866083174485</v>
      </c>
      <c r="AJ104" s="54">
        <f t="shared" si="46"/>
        <v>4.2070502322334686</v>
      </c>
      <c r="AK104" s="37">
        <f>'Indicator Data'!AI106+'Indicator Data'!AH106*0.5+'Indicator Data'!AG106*0.25</f>
        <v>0</v>
      </c>
      <c r="AL104" s="44">
        <f>AK104/'Indicator Data'!BE106</f>
        <v>0</v>
      </c>
      <c r="AM104" s="54">
        <f t="shared" si="58"/>
        <v>0</v>
      </c>
      <c r="AN104" s="14" t="str">
        <f>IF('Indicator Data'!AJ106="No data","x",IF(('Indicator Data'!AJ106)^2&gt;AN$135,10,IF(('Indicator Data'!AJ106)^2&lt;AN$136,0,10-(AN$135-('Indicator Data'!AJ106)^2)/(AN$135-AN$136)*10)))</f>
        <v>x</v>
      </c>
      <c r="AO104" s="54" t="str">
        <f t="shared" si="48"/>
        <v>x</v>
      </c>
      <c r="AP104" s="38">
        <f t="shared" si="53"/>
        <v>3.0469321601851136</v>
      </c>
      <c r="AQ104" s="57">
        <f t="shared" si="54"/>
        <v>1.6452784301673893</v>
      </c>
    </row>
    <row r="105" spans="1:43" s="11" customFormat="1" x14ac:dyDescent="0.25">
      <c r="A105" s="11" t="s">
        <v>448</v>
      </c>
      <c r="B105" s="32" t="s">
        <v>16</v>
      </c>
      <c r="C105" s="32" t="s">
        <v>578</v>
      </c>
      <c r="D105" s="14">
        <f>IF('Indicator Data'!M107="No data",IF((0.1284*LN('Indicator Data'!BD107)-0.4735)&gt;D$136,0,IF((0.1284*LN('Indicator Data'!BD107)-0.4735)&lt;D$135,10,(D$136-(0.1284*LN('Indicator Data'!BD107)-0.4735))/(D$136-D$135)*10)),IF('Indicator Data'!M107&gt;D$136,0,IF('Indicator Data'!M107&lt;D$135,10,(D$136-'Indicator Data'!M107)/(D$136-D$135)*10)))</f>
        <v>7.5538461538461545</v>
      </c>
      <c r="E105" s="14">
        <f>IF('Indicator Data'!N107="No data","x",IF('Indicator Data'!N107&gt;E$136,10,IF('Indicator Data'!N107&lt;E$135,0,10-(E$136-'Indicator Data'!N107)/(E$136-E$135)*10)))</f>
        <v>8.7333333333333343</v>
      </c>
      <c r="F105" s="54">
        <f t="shared" si="59"/>
        <v>8.2027807369871137</v>
      </c>
      <c r="G105" s="14">
        <f>IF('Indicator Data'!AE107="No data","x",IF('Indicator Data'!AE107&gt;G$136,10,IF('Indicator Data'!AE107&lt;G$135,0,10-(G$136-'Indicator Data'!AE107)/(G$136-G$135)*10)))</f>
        <v>7.1662792692602943</v>
      </c>
      <c r="H105" s="14">
        <f>IF('Indicator Data'!AF107="No data","x",IF('Indicator Data'!AF107&gt;H$136,10,IF('Indicator Data'!AF107&lt;H$135,0,10-(H$136-'Indicator Data'!AF107)/(H$136-H$135)*10)))</f>
        <v>7.1750000000000007</v>
      </c>
      <c r="I105" s="54">
        <f t="shared" si="60"/>
        <v>7.1706396346301471</v>
      </c>
      <c r="J105" s="37">
        <f>SUM('Indicator Data'!P107,SUM('Indicator Data'!Q107:R107)*1000000)</f>
        <v>2159423451</v>
      </c>
      <c r="K105" s="37">
        <f>J105/'Indicator Data (national)'!$AY$13</f>
        <v>152.78997168385541</v>
      </c>
      <c r="L105" s="14">
        <f t="shared" si="37"/>
        <v>3.0557994336771079</v>
      </c>
      <c r="M105" s="14">
        <f>IF('Indicator Data'!S107="No data","x",IF('Indicator Data'!S107&gt;M$136,10,IF('Indicator Data'!S107&lt;M$135,0,10-(M$136-'Indicator Data'!S107)/(M$136-M$135)*10)))</f>
        <v>5.1936408567274581</v>
      </c>
      <c r="N105" s="134">
        <f>VLOOKUP(C105,'Indicator Data'!$C$5:$O$136,12,FALSE)/VLOOKUP(B105,'Indicator Data (national)'!$B$5:$AY$13,50,FALSE)*1000000</f>
        <v>3.1344457903614731E-2</v>
      </c>
      <c r="O105" s="14">
        <f t="shared" si="38"/>
        <v>3.1344457903621503E-3</v>
      </c>
      <c r="P105" s="54">
        <f t="shared" si="39"/>
        <v>2.7508582453983093</v>
      </c>
      <c r="Q105" s="47">
        <f t="shared" si="55"/>
        <v>6.5817648385006704</v>
      </c>
      <c r="R105" s="37">
        <f>IF(AND('Indicator Data'!AK107="No data",'Indicator Data'!AL107="No data"),0,SUM('Indicator Data'!AK107:AM107))</f>
        <v>0</v>
      </c>
      <c r="S105" s="14">
        <f t="shared" si="56"/>
        <v>0</v>
      </c>
      <c r="T105" s="43">
        <f>R105/'Indicator Data'!$BE107</f>
        <v>0</v>
      </c>
      <c r="U105" s="14">
        <f t="shared" si="57"/>
        <v>0</v>
      </c>
      <c r="V105" s="15">
        <f t="shared" si="61"/>
        <v>0</v>
      </c>
      <c r="W105" s="14">
        <f>IF('Indicator Data'!Z107="No data","x",IF('Indicator Data'!Z107&gt;W$136,10,IF('Indicator Data'!Z107&lt;W$135,0,10-(W$136-'Indicator Data'!Z107)/(W$136-W$135)*10)))</f>
        <v>1.4000000000000004</v>
      </c>
      <c r="X105" s="14">
        <f>IF('Indicator Data'!Y107="No data","x",IF('Indicator Data'!Y107&gt;X$136,10,IF('Indicator Data'!Y107&lt;X$135,0,10-(X$136-'Indicator Data'!Y107)/(X$136-X$135)*10)))</f>
        <v>2.4727272727272727</v>
      </c>
      <c r="Y105" s="14">
        <f>IF('Indicator Data'!AD107="No data","x",IF('Indicator Data'!AD107&gt;Y$136,10,IF('Indicator Data'!AD107&lt;Y$135,0,10-(Y$136-'Indicator Data'!AD107)/(Y$136-Y$135)*10)))</f>
        <v>6.9166666666666661</v>
      </c>
      <c r="Z105" s="139" t="str">
        <f>IF('Indicator Data'!AA107="No data","x",'Indicator Data'!AA107/'Indicator Data'!$BE107*100000)</f>
        <v>x</v>
      </c>
      <c r="AA105" s="137" t="str">
        <f t="shared" si="43"/>
        <v>x</v>
      </c>
      <c r="AB105" s="139">
        <f>IF('Indicator Data'!AB107="No data","x",'Indicator Data'!AB107/'Indicator Data'!$BE107*100000)</f>
        <v>0</v>
      </c>
      <c r="AC105" s="137">
        <f t="shared" si="44"/>
        <v>0</v>
      </c>
      <c r="AD105" s="54">
        <f t="shared" si="45"/>
        <v>2.6973484848484848</v>
      </c>
      <c r="AE105" s="14">
        <f>IF('Indicator Data'!T107="No data","x",IF('Indicator Data'!T107&gt;AE$136,10,IF('Indicator Data'!T107&lt;AE$135,0,10-(AE$136-'Indicator Data'!T107)/(AE$136-AE$135)*10)))</f>
        <v>4.5846153846153834</v>
      </c>
      <c r="AF105" s="14">
        <f>IF('Indicator Data'!U107="No data","x",IF('Indicator Data'!U107&gt;AF$136,10,IF('Indicator Data'!U107&lt;AF$135,0,10-(AF$136-'Indicator Data'!U107)/(AF$136-AF$135)*10)))</f>
        <v>2.4221938901572422</v>
      </c>
      <c r="AG105" s="54">
        <f t="shared" si="62"/>
        <v>3.5034046373863128</v>
      </c>
      <c r="AH105" s="14">
        <f>IF('Indicator Data'!AN107="No data","x",IF('Indicator Data'!AN107&gt;AH$136,10,IF('Indicator Data'!AN107&lt;AH$135,0,10-(AH$136-'Indicator Data'!AN107)/(AH$136-AH$135)*10)))</f>
        <v>2.7926271396272986</v>
      </c>
      <c r="AI105" s="14">
        <f>IF('Indicator Data'!AS107="No data","x",IF('Indicator Data'!AS107&gt;AI$136,10,IF('Indicator Data'!AS107&lt;AI$135,0,10-(AI$136-'Indicator Data'!AS107)/(AI$136-AI$135)*10)))</f>
        <v>6.2000652154206053</v>
      </c>
      <c r="AJ105" s="54">
        <f t="shared" si="46"/>
        <v>4.4963461775239519</v>
      </c>
      <c r="AK105" s="37">
        <f>'Indicator Data'!AI107+'Indicator Data'!AH107*0.5+'Indicator Data'!AG107*0.25</f>
        <v>11885.235555669338</v>
      </c>
      <c r="AL105" s="44">
        <f>AK105/'Indicator Data'!BE107</f>
        <v>1.2369179711897322E-2</v>
      </c>
      <c r="AM105" s="54">
        <f t="shared" si="58"/>
        <v>1.2369179711897331</v>
      </c>
      <c r="AN105" s="14">
        <f>IF('Indicator Data'!AJ107="No data","x",IF(('Indicator Data'!AJ107)^2&gt;AN$135,10,IF(('Indicator Data'!AJ107)^2&lt;AN$136,0,10-(AN$135-('Indicator Data'!AJ107)^2)/(AN$135-AN$136)*10)))</f>
        <v>4.2105263157894735</v>
      </c>
      <c r="AO105" s="54">
        <f t="shared" si="48"/>
        <v>4.2105263157894735</v>
      </c>
      <c r="AP105" s="38">
        <f t="shared" si="53"/>
        <v>3.3122859048121294</v>
      </c>
      <c r="AQ105" s="57">
        <f t="shared" si="54"/>
        <v>1.8023188477011034</v>
      </c>
    </row>
    <row r="106" spans="1:43" s="11" customFormat="1" x14ac:dyDescent="0.25">
      <c r="A106" s="11" t="s">
        <v>449</v>
      </c>
      <c r="B106" s="32" t="s">
        <v>16</v>
      </c>
      <c r="C106" s="32" t="s">
        <v>579</v>
      </c>
      <c r="D106" s="14">
        <f>IF('Indicator Data'!M108="No data",IF((0.1284*LN('Indicator Data'!BD108)-0.4735)&gt;D$136,0,IF((0.1284*LN('Indicator Data'!BD108)-0.4735)&lt;D$135,10,(D$136-(0.1284*LN('Indicator Data'!BD108)-0.4735))/(D$136-D$135)*10)),IF('Indicator Data'!M108&gt;D$136,0,IF('Indicator Data'!M108&lt;D$135,10,(D$136-'Indicator Data'!M108)/(D$136-D$135)*10)))</f>
        <v>7.5538461538461545</v>
      </c>
      <c r="E106" s="14">
        <f>IF('Indicator Data'!N108="No data","x",IF('Indicator Data'!N108&gt;E$136,10,IF('Indicator Data'!N108&lt;E$135,0,10-(E$136-'Indicator Data'!N108)/(E$136-E$135)*10)))</f>
        <v>6.1333333333333337</v>
      </c>
      <c r="F106" s="54">
        <f t="shared" si="59"/>
        <v>6.9031098689604962</v>
      </c>
      <c r="G106" s="14">
        <f>IF('Indicator Data'!AE108="No data","x",IF('Indicator Data'!AE108&gt;G$136,10,IF('Indicator Data'!AE108&lt;G$135,0,10-(G$136-'Indicator Data'!AE108)/(G$136-G$135)*10)))</f>
        <v>7.1662792692602943</v>
      </c>
      <c r="H106" s="14">
        <f>IF('Indicator Data'!AF108="No data","x",IF('Indicator Data'!AF108&gt;H$136,10,IF('Indicator Data'!AF108&lt;H$135,0,10-(H$136-'Indicator Data'!AF108)/(H$136-H$135)*10)))</f>
        <v>7.1750000000000007</v>
      </c>
      <c r="I106" s="54">
        <f t="shared" si="60"/>
        <v>7.1706396346301471</v>
      </c>
      <c r="J106" s="37">
        <f>SUM('Indicator Data'!P108,SUM('Indicator Data'!Q108:R108)*1000000)</f>
        <v>2159423451</v>
      </c>
      <c r="K106" s="37">
        <f>J106/'Indicator Data (national)'!$AY$13</f>
        <v>152.78997168385541</v>
      </c>
      <c r="L106" s="14">
        <f t="shared" si="37"/>
        <v>3.0557994336771079</v>
      </c>
      <c r="M106" s="14">
        <f>IF('Indicator Data'!S108="No data","x",IF('Indicator Data'!S108&gt;M$136,10,IF('Indicator Data'!S108&lt;M$135,0,10-(M$136-'Indicator Data'!S108)/(M$136-M$135)*10)))</f>
        <v>5.1936408567274581</v>
      </c>
      <c r="N106" s="134">
        <f>VLOOKUP(C106,'Indicator Data'!$C$5:$O$136,12,FALSE)/VLOOKUP(B106,'Indicator Data (national)'!$B$5:$AY$13,50,FALSE)*1000000</f>
        <v>2.3066124777829353E-2</v>
      </c>
      <c r="O106" s="14">
        <f t="shared" si="38"/>
        <v>2.3066124777830765E-3</v>
      </c>
      <c r="P106" s="54">
        <f t="shared" si="39"/>
        <v>2.750582300960783</v>
      </c>
      <c r="Q106" s="47">
        <f t="shared" si="55"/>
        <v>5.9318604183779806</v>
      </c>
      <c r="R106" s="37">
        <f>IF(AND('Indicator Data'!AK108="No data",'Indicator Data'!AL108="No data"),0,SUM('Indicator Data'!AK108:AM108))</f>
        <v>0</v>
      </c>
      <c r="S106" s="14">
        <f t="shared" si="56"/>
        <v>0</v>
      </c>
      <c r="T106" s="43">
        <f>R106/'Indicator Data'!$BE108</f>
        <v>0</v>
      </c>
      <c r="U106" s="14">
        <f t="shared" si="57"/>
        <v>0</v>
      </c>
      <c r="V106" s="15">
        <f t="shared" si="61"/>
        <v>0</v>
      </c>
      <c r="W106" s="14">
        <f>IF('Indicator Data'!Z108="No data","x",IF('Indicator Data'!Z108&gt;W$136,10,IF('Indicator Data'!Z108&lt;W$135,0,10-(W$136-'Indicator Data'!Z108)/(W$136-W$135)*10)))</f>
        <v>1.4000000000000004</v>
      </c>
      <c r="X106" s="14">
        <f>IF('Indicator Data'!Y108="No data","x",IF('Indicator Data'!Y108&gt;X$136,10,IF('Indicator Data'!Y108&lt;X$135,0,10-(X$136-'Indicator Data'!Y108)/(X$136-X$135)*10)))</f>
        <v>2.4727272727272727</v>
      </c>
      <c r="Y106" s="14">
        <f>IF('Indicator Data'!AD108="No data","x",IF('Indicator Data'!AD108&gt;Y$136,10,IF('Indicator Data'!AD108&lt;Y$135,0,10-(Y$136-'Indicator Data'!AD108)/(Y$136-Y$135)*10)))</f>
        <v>6.9166666666666661</v>
      </c>
      <c r="Z106" s="139" t="str">
        <f>IF('Indicator Data'!AA108="No data","x",'Indicator Data'!AA108/'Indicator Data'!$BE108*100000)</f>
        <v>x</v>
      </c>
      <c r="AA106" s="137" t="str">
        <f t="shared" si="43"/>
        <v>x</v>
      </c>
      <c r="AB106" s="139">
        <f>IF('Indicator Data'!AB108="No data","x",'Indicator Data'!AB108/'Indicator Data'!$BE108*100000)</f>
        <v>0</v>
      </c>
      <c r="AC106" s="137">
        <f t="shared" si="44"/>
        <v>0</v>
      </c>
      <c r="AD106" s="54">
        <f t="shared" si="45"/>
        <v>2.6973484848484848</v>
      </c>
      <c r="AE106" s="14">
        <f>IF('Indicator Data'!T108="No data","x",IF('Indicator Data'!T108&gt;AE$136,10,IF('Indicator Data'!T108&lt;AE$135,0,10-(AE$136-'Indicator Data'!T108)/(AE$136-AE$135)*10)))</f>
        <v>4.5846153846153834</v>
      </c>
      <c r="AF106" s="14">
        <f>IF('Indicator Data'!U108="No data","x",IF('Indicator Data'!U108&gt;AF$136,10,IF('Indicator Data'!U108&lt;AF$135,0,10-(AF$136-'Indicator Data'!U108)/(AF$136-AF$135)*10)))</f>
        <v>2.6888226400175235</v>
      </c>
      <c r="AG106" s="54">
        <f t="shared" si="62"/>
        <v>3.6367190123164534</v>
      </c>
      <c r="AH106" s="14">
        <f>IF('Indicator Data'!AN108="No data","x",IF('Indicator Data'!AN108&gt;AH$136,10,IF('Indicator Data'!AN108&lt;AH$135,0,10-(AH$136-'Indicator Data'!AN108)/(AH$136-AH$135)*10)))</f>
        <v>3.9838943698864213</v>
      </c>
      <c r="AI106" s="14">
        <f>IF('Indicator Data'!AS108="No data","x",IF('Indicator Data'!AS108&gt;AI$136,10,IF('Indicator Data'!AS108&lt;AI$135,0,10-(AI$136-'Indicator Data'!AS108)/(AI$136-AI$135)*10)))</f>
        <v>10</v>
      </c>
      <c r="AJ106" s="54">
        <f t="shared" si="46"/>
        <v>6.9919471849432107</v>
      </c>
      <c r="AK106" s="37">
        <f>'Indicator Data'!AI108+'Indicator Data'!AH108*0.5+'Indicator Data'!AG108*0.25</f>
        <v>0</v>
      </c>
      <c r="AL106" s="44">
        <f>AK106/'Indicator Data'!BE108</f>
        <v>0</v>
      </c>
      <c r="AM106" s="54">
        <f t="shared" si="58"/>
        <v>0</v>
      </c>
      <c r="AN106" s="14">
        <f>IF('Indicator Data'!AJ108="No data","x",IF(('Indicator Data'!AJ108)^2&gt;AN$135,10,IF(('Indicator Data'!AJ108)^2&lt;AN$136,0,10-(AN$135-('Indicator Data'!AJ108)^2)/(AN$135-AN$136)*10)))</f>
        <v>7.8947368421052637</v>
      </c>
      <c r="AO106" s="54">
        <f t="shared" si="48"/>
        <v>7.8947368421052637</v>
      </c>
      <c r="AP106" s="38">
        <f t="shared" si="53"/>
        <v>4.8981325439361187</v>
      </c>
      <c r="AQ106" s="57">
        <f t="shared" si="54"/>
        <v>2.8024953906175201</v>
      </c>
    </row>
    <row r="107" spans="1:43" s="11" customFormat="1" x14ac:dyDescent="0.25">
      <c r="A107" s="11" t="s">
        <v>450</v>
      </c>
      <c r="B107" s="32" t="s">
        <v>16</v>
      </c>
      <c r="C107" s="32" t="s">
        <v>580</v>
      </c>
      <c r="D107" s="14">
        <f>IF('Indicator Data'!M109="No data",IF((0.1284*LN('Indicator Data'!BD109)-0.4735)&gt;D$136,0,IF((0.1284*LN('Indicator Data'!BD109)-0.4735)&lt;D$135,10,(D$136-(0.1284*LN('Indicator Data'!BD109)-0.4735))/(D$136-D$135)*10)),IF('Indicator Data'!M109&gt;D$136,0,IF('Indicator Data'!M109&lt;D$135,10,(D$136-'Indicator Data'!M109)/(D$136-D$135)*10)))</f>
        <v>7.5538461538461545</v>
      </c>
      <c r="E107" s="14">
        <f>IF('Indicator Data'!N109="No data","x",IF('Indicator Data'!N109&gt;E$136,10,IF('Indicator Data'!N109&lt;E$135,0,10-(E$136-'Indicator Data'!N109)/(E$136-E$135)*10)))</f>
        <v>6.1333333333333337</v>
      </c>
      <c r="F107" s="54">
        <f t="shared" si="59"/>
        <v>6.9031098689604962</v>
      </c>
      <c r="G107" s="14">
        <f>IF('Indicator Data'!AE109="No data","x",IF('Indicator Data'!AE109&gt;G$136,10,IF('Indicator Data'!AE109&lt;G$135,0,10-(G$136-'Indicator Data'!AE109)/(G$136-G$135)*10)))</f>
        <v>7.1662792692602943</v>
      </c>
      <c r="H107" s="14">
        <f>IF('Indicator Data'!AF109="No data","x",IF('Indicator Data'!AF109&gt;H$136,10,IF('Indicator Data'!AF109&lt;H$135,0,10-(H$136-'Indicator Data'!AF109)/(H$136-H$135)*10)))</f>
        <v>7.1750000000000007</v>
      </c>
      <c r="I107" s="54">
        <f t="shared" si="60"/>
        <v>7.1706396346301471</v>
      </c>
      <c r="J107" s="37">
        <f>SUM('Indicator Data'!P109,SUM('Indicator Data'!Q109:R109)*1000000)</f>
        <v>2159423451</v>
      </c>
      <c r="K107" s="37">
        <f>J107/'Indicator Data (national)'!$AY$13</f>
        <v>152.78997168385541</v>
      </c>
      <c r="L107" s="14">
        <f t="shared" si="37"/>
        <v>3.0557994336771079</v>
      </c>
      <c r="M107" s="14">
        <f>IF('Indicator Data'!S109="No data","x",IF('Indicator Data'!S109&gt;M$136,10,IF('Indicator Data'!S109&lt;M$135,0,10-(M$136-'Indicator Data'!S109)/(M$136-M$135)*10)))</f>
        <v>5.1936408567274581</v>
      </c>
      <c r="N107" s="134">
        <f>VLOOKUP(C107,'Indicator Data'!$C$5:$O$136,12,FALSE)/VLOOKUP(B107,'Indicator Data (national)'!$B$5:$AY$13,50,FALSE)*1000000</f>
        <v>2.3066124777829353E-2</v>
      </c>
      <c r="O107" s="14">
        <f t="shared" si="38"/>
        <v>2.3066124777830765E-3</v>
      </c>
      <c r="P107" s="54">
        <f t="shared" si="39"/>
        <v>2.750582300960783</v>
      </c>
      <c r="Q107" s="47">
        <f t="shared" si="55"/>
        <v>5.9318604183779806</v>
      </c>
      <c r="R107" s="37">
        <f>IF(AND('Indicator Data'!AK109="No data",'Indicator Data'!AL109="No data"),0,SUM('Indicator Data'!AK109:AM109))</f>
        <v>0</v>
      </c>
      <c r="S107" s="14">
        <f t="shared" si="56"/>
        <v>0</v>
      </c>
      <c r="T107" s="43">
        <f>R107/'Indicator Data'!$BE109</f>
        <v>0</v>
      </c>
      <c r="U107" s="14">
        <f t="shared" si="57"/>
        <v>0</v>
      </c>
      <c r="V107" s="15">
        <f t="shared" si="61"/>
        <v>0</v>
      </c>
      <c r="W107" s="14">
        <f>IF('Indicator Data'!Z109="No data","x",IF('Indicator Data'!Z109&gt;W$136,10,IF('Indicator Data'!Z109&lt;W$135,0,10-(W$136-'Indicator Data'!Z109)/(W$136-W$135)*10)))</f>
        <v>1.4000000000000004</v>
      </c>
      <c r="X107" s="14">
        <f>IF('Indicator Data'!Y109="No data","x",IF('Indicator Data'!Y109&gt;X$136,10,IF('Indicator Data'!Y109&lt;X$135,0,10-(X$136-'Indicator Data'!Y109)/(X$136-X$135)*10)))</f>
        <v>2.4727272727272727</v>
      </c>
      <c r="Y107" s="14">
        <f>IF('Indicator Data'!AD109="No data","x",IF('Indicator Data'!AD109&gt;Y$136,10,IF('Indicator Data'!AD109&lt;Y$135,0,10-(Y$136-'Indicator Data'!AD109)/(Y$136-Y$135)*10)))</f>
        <v>6.9166666666666661</v>
      </c>
      <c r="Z107" s="139" t="str">
        <f>IF('Indicator Data'!AA109="No data","x",'Indicator Data'!AA109/'Indicator Data'!$BE109*100000)</f>
        <v>x</v>
      </c>
      <c r="AA107" s="137" t="str">
        <f t="shared" si="43"/>
        <v>x</v>
      </c>
      <c r="AB107" s="139">
        <f>IF('Indicator Data'!AB109="No data","x",'Indicator Data'!AB109/'Indicator Data'!$BE109*100000)</f>
        <v>0.17776545270639013</v>
      </c>
      <c r="AC107" s="137">
        <f t="shared" si="44"/>
        <v>4.1661578772544132</v>
      </c>
      <c r="AD107" s="54">
        <f t="shared" si="45"/>
        <v>3.7388879541620881</v>
      </c>
      <c r="AE107" s="14">
        <f>IF('Indicator Data'!T109="No data","x",IF('Indicator Data'!T109&gt;AE$136,10,IF('Indicator Data'!T109&lt;AE$135,0,10-(AE$136-'Indicator Data'!T109)/(AE$136-AE$135)*10)))</f>
        <v>4.5846153846153834</v>
      </c>
      <c r="AF107" s="14">
        <f>IF('Indicator Data'!U109="No data","x",IF('Indicator Data'!U109&gt;AF$136,10,IF('Indicator Data'!U109&lt;AF$135,0,10-(AF$136-'Indicator Data'!U109)/(AF$136-AF$135)*10)))</f>
        <v>4.2444486605303444</v>
      </c>
      <c r="AG107" s="54">
        <f t="shared" si="62"/>
        <v>4.4145320225728639</v>
      </c>
      <c r="AH107" s="14">
        <f>IF('Indicator Data'!AN109="No data","x",IF('Indicator Data'!AN109&gt;AH$136,10,IF('Indicator Data'!AN109&lt;AH$135,0,10-(AH$136-'Indicator Data'!AN109)/(AH$136-AH$135)*10)))</f>
        <v>7.8443178575996377</v>
      </c>
      <c r="AI107" s="14">
        <f>IF('Indicator Data'!AS109="No data","x",IF('Indicator Data'!AS109&gt;AI$136,10,IF('Indicator Data'!AS109&lt;AI$135,0,10-(AI$136-'Indicator Data'!AS109)/(AI$136-AI$135)*10)))</f>
        <v>9.466662731324341</v>
      </c>
      <c r="AJ107" s="54">
        <f t="shared" si="46"/>
        <v>8.6554902944619894</v>
      </c>
      <c r="AK107" s="37">
        <f>'Indicator Data'!AI109+'Indicator Data'!AH109*0.5+'Indicator Data'!AG109*0.25</f>
        <v>0</v>
      </c>
      <c r="AL107" s="44">
        <f>AK107/'Indicator Data'!BE109</f>
        <v>0</v>
      </c>
      <c r="AM107" s="54">
        <f t="shared" si="58"/>
        <v>0</v>
      </c>
      <c r="AN107" s="14">
        <f>IF('Indicator Data'!AJ109="No data","x",IF(('Indicator Data'!AJ109)^2&gt;AN$135,10,IF(('Indicator Data'!AJ109)^2&lt;AN$136,0,10-(AN$135-('Indicator Data'!AJ109)^2)/(AN$135-AN$136)*10)))</f>
        <v>7.8947368421052637</v>
      </c>
      <c r="AO107" s="54">
        <f t="shared" si="48"/>
        <v>7.8947368421052637</v>
      </c>
      <c r="AP107" s="38">
        <f t="shared" si="53"/>
        <v>5.7734945732241405</v>
      </c>
      <c r="AQ107" s="57">
        <f t="shared" si="54"/>
        <v>3.410017005663085</v>
      </c>
    </row>
    <row r="108" spans="1:43" s="11" customFormat="1" x14ac:dyDescent="0.25">
      <c r="A108" s="11" t="s">
        <v>451</v>
      </c>
      <c r="B108" s="32" t="s">
        <v>16</v>
      </c>
      <c r="C108" s="32" t="s">
        <v>581</v>
      </c>
      <c r="D108" s="14">
        <f>IF('Indicator Data'!M110="No data",IF((0.1284*LN('Indicator Data'!BD110)-0.4735)&gt;D$136,0,IF((0.1284*LN('Indicator Data'!BD110)-0.4735)&lt;D$135,10,(D$136-(0.1284*LN('Indicator Data'!BD110)-0.4735))/(D$136-D$135)*10)),IF('Indicator Data'!M110&gt;D$136,0,IF('Indicator Data'!M110&lt;D$135,10,(D$136-'Indicator Data'!M110)/(D$136-D$135)*10)))</f>
        <v>7.5538461538461545</v>
      </c>
      <c r="E108" s="14">
        <f>IF('Indicator Data'!N110="No data","x",IF('Indicator Data'!N110&gt;E$136,10,IF('Indicator Data'!N110&lt;E$135,0,10-(E$136-'Indicator Data'!N110)/(E$136-E$135)*10)))</f>
        <v>8.2444444444444436</v>
      </c>
      <c r="F108" s="54">
        <f t="shared" si="59"/>
        <v>7.9177597559525719</v>
      </c>
      <c r="G108" s="14">
        <f>IF('Indicator Data'!AE110="No data","x",IF('Indicator Data'!AE110&gt;G$136,10,IF('Indicator Data'!AE110&lt;G$135,0,10-(G$136-'Indicator Data'!AE110)/(G$136-G$135)*10)))</f>
        <v>7.1662792692602943</v>
      </c>
      <c r="H108" s="14">
        <f>IF('Indicator Data'!AF110="No data","x",IF('Indicator Data'!AF110&gt;H$136,10,IF('Indicator Data'!AF110&lt;H$135,0,10-(H$136-'Indicator Data'!AF110)/(H$136-H$135)*10)))</f>
        <v>7.1750000000000007</v>
      </c>
      <c r="I108" s="54">
        <f t="shared" si="60"/>
        <v>7.1706396346301471</v>
      </c>
      <c r="J108" s="37">
        <f>SUM('Indicator Data'!P110,SUM('Indicator Data'!Q110:R110)*1000000)</f>
        <v>2159423451</v>
      </c>
      <c r="K108" s="37">
        <f>J108/'Indicator Data (national)'!$AY$13</f>
        <v>152.78997168385541</v>
      </c>
      <c r="L108" s="14">
        <f t="shared" si="37"/>
        <v>3.0557994336771079</v>
      </c>
      <c r="M108" s="14">
        <f>IF('Indicator Data'!S110="No data","x",IF('Indicator Data'!S110&gt;M$136,10,IF('Indicator Data'!S110&lt;M$135,0,10-(M$136-'Indicator Data'!S110)/(M$136-M$135)*10)))</f>
        <v>5.1936408567274581</v>
      </c>
      <c r="N108" s="134">
        <f>VLOOKUP(C108,'Indicator Data'!$C$5:$O$136,12,FALSE)/VLOOKUP(B108,'Indicator Data (national)'!$B$5:$AY$13,50,FALSE)*1000000</f>
        <v>2.9787848256031153E-2</v>
      </c>
      <c r="O108" s="14">
        <f t="shared" si="38"/>
        <v>2.9787848256042082E-3</v>
      </c>
      <c r="P108" s="54">
        <f t="shared" si="39"/>
        <v>2.7508063584100566</v>
      </c>
      <c r="Q108" s="47">
        <f t="shared" si="55"/>
        <v>6.4392413762363363</v>
      </c>
      <c r="R108" s="37">
        <f>IF(AND('Indicator Data'!AK110="No data",'Indicator Data'!AL110="No data"),0,SUM('Indicator Data'!AK110:AM110))</f>
        <v>0</v>
      </c>
      <c r="S108" s="14">
        <f t="shared" si="56"/>
        <v>0</v>
      </c>
      <c r="T108" s="43">
        <f>R108/'Indicator Data'!$BE110</f>
        <v>0</v>
      </c>
      <c r="U108" s="14">
        <f t="shared" si="57"/>
        <v>0</v>
      </c>
      <c r="V108" s="15">
        <f t="shared" si="61"/>
        <v>0</v>
      </c>
      <c r="W108" s="14">
        <f>IF('Indicator Data'!Z110="No data","x",IF('Indicator Data'!Z110&gt;W$136,10,IF('Indicator Data'!Z110&lt;W$135,0,10-(W$136-'Indicator Data'!Z110)/(W$136-W$135)*10)))</f>
        <v>1.4000000000000004</v>
      </c>
      <c r="X108" s="14">
        <f>IF('Indicator Data'!Y110="No data","x",IF('Indicator Data'!Y110&gt;X$136,10,IF('Indicator Data'!Y110&lt;X$135,0,10-(X$136-'Indicator Data'!Y110)/(X$136-X$135)*10)))</f>
        <v>2.4727272727272727</v>
      </c>
      <c r="Y108" s="14">
        <f>IF('Indicator Data'!AD110="No data","x",IF('Indicator Data'!AD110&gt;Y$136,10,IF('Indicator Data'!AD110&lt;Y$135,0,10-(Y$136-'Indicator Data'!AD110)/(Y$136-Y$135)*10)))</f>
        <v>6.9166666666666661</v>
      </c>
      <c r="Z108" s="139" t="str">
        <f>IF('Indicator Data'!AA110="No data","x",'Indicator Data'!AA110/'Indicator Data'!$BE110*100000)</f>
        <v>x</v>
      </c>
      <c r="AA108" s="137" t="str">
        <f t="shared" si="43"/>
        <v>x</v>
      </c>
      <c r="AB108" s="139">
        <f>IF('Indicator Data'!AB110="No data","x",'Indicator Data'!AB110/'Indicator Data'!$BE110*100000)</f>
        <v>0</v>
      </c>
      <c r="AC108" s="137">
        <f t="shared" si="44"/>
        <v>0</v>
      </c>
      <c r="AD108" s="54">
        <f t="shared" si="45"/>
        <v>2.6973484848484848</v>
      </c>
      <c r="AE108" s="14">
        <f>IF('Indicator Data'!T110="No data","x",IF('Indicator Data'!T110&gt;AE$136,10,IF('Indicator Data'!T110&lt;AE$135,0,10-(AE$136-'Indicator Data'!T110)/(AE$136-AE$135)*10)))</f>
        <v>4.5846153846153834</v>
      </c>
      <c r="AF108" s="14">
        <f>IF('Indicator Data'!U110="No data","x",IF('Indicator Data'!U110&gt;AF$136,10,IF('Indicator Data'!U110&lt;AF$135,0,10-(AF$136-'Indicator Data'!U110)/(AF$136-AF$135)*10)))</f>
        <v>4.377909798886181</v>
      </c>
      <c r="AG108" s="54">
        <f t="shared" si="62"/>
        <v>4.4812625917507827</v>
      </c>
      <c r="AH108" s="14">
        <f>IF('Indicator Data'!AN110="No data","x",IF('Indicator Data'!AN110&gt;AH$136,10,IF('Indicator Data'!AN110&lt;AH$135,0,10-(AH$136-'Indicator Data'!AN110)/(AH$136-AH$135)*10)))</f>
        <v>3.819524519676726</v>
      </c>
      <c r="AI108" s="14">
        <f>IF('Indicator Data'!AS110="No data","x",IF('Indicator Data'!AS110&gt;AI$136,10,IF('Indicator Data'!AS110&lt;AI$135,0,10-(AI$136-'Indicator Data'!AS110)/(AI$136-AI$135)*10)))</f>
        <v>7.0999185154436297</v>
      </c>
      <c r="AJ108" s="54">
        <f t="shared" si="46"/>
        <v>5.4597215175601779</v>
      </c>
      <c r="AK108" s="37">
        <f>'Indicator Data'!AI110+'Indicator Data'!AH110*0.5+'Indicator Data'!AG110*0.25</f>
        <v>0</v>
      </c>
      <c r="AL108" s="44">
        <f>AK108/'Indicator Data'!BE110</f>
        <v>0</v>
      </c>
      <c r="AM108" s="54">
        <f t="shared" si="58"/>
        <v>0</v>
      </c>
      <c r="AN108" s="14" t="str">
        <f>IF('Indicator Data'!AJ110="No data","x",IF(('Indicator Data'!AJ110)^2&gt;AN$135,10,IF(('Indicator Data'!AJ110)^2&lt;AN$136,0,10-(AN$135-('Indicator Data'!AJ110)^2)/(AN$135-AN$136)*10)))</f>
        <v>x</v>
      </c>
      <c r="AO108" s="54" t="str">
        <f t="shared" si="48"/>
        <v>x</v>
      </c>
      <c r="AP108" s="38">
        <f t="shared" si="53"/>
        <v>3.4180062920903795</v>
      </c>
      <c r="AQ108" s="57">
        <f t="shared" si="54"/>
        <v>1.8656288395601195</v>
      </c>
    </row>
    <row r="109" spans="1:43" s="11" customFormat="1" x14ac:dyDescent="0.25">
      <c r="A109" s="11" t="s">
        <v>452</v>
      </c>
      <c r="B109" s="32" t="s">
        <v>16</v>
      </c>
      <c r="C109" s="32" t="s">
        <v>582</v>
      </c>
      <c r="D109" s="14">
        <f>IF('Indicator Data'!M111="No data",IF((0.1284*LN('Indicator Data'!BD111)-0.4735)&gt;D$136,0,IF((0.1284*LN('Indicator Data'!BD111)-0.4735)&lt;D$135,10,(D$136-(0.1284*LN('Indicator Data'!BD111)-0.4735))/(D$136-D$135)*10)),IF('Indicator Data'!M111&gt;D$136,0,IF('Indicator Data'!M111&lt;D$135,10,(D$136-'Indicator Data'!M111)/(D$136-D$135)*10)))</f>
        <v>7.5538461538461545</v>
      </c>
      <c r="E109" s="14">
        <f>IF('Indicator Data'!N111="No data","x",IF('Indicator Data'!N111&gt;E$136,10,IF('Indicator Data'!N111&lt;E$135,0,10-(E$136-'Indicator Data'!N111)/(E$136-E$135)*10)))</f>
        <v>6.1333333333333337</v>
      </c>
      <c r="F109" s="54">
        <f t="shared" si="59"/>
        <v>6.9031098689604962</v>
      </c>
      <c r="G109" s="14">
        <f>IF('Indicator Data'!AE111="No data","x",IF('Indicator Data'!AE111&gt;G$136,10,IF('Indicator Data'!AE111&lt;G$135,0,10-(G$136-'Indicator Data'!AE111)/(G$136-G$135)*10)))</f>
        <v>7.1662792692602943</v>
      </c>
      <c r="H109" s="14">
        <f>IF('Indicator Data'!AF111="No data","x",IF('Indicator Data'!AF111&gt;H$136,10,IF('Indicator Data'!AF111&lt;H$135,0,10-(H$136-'Indicator Data'!AF111)/(H$136-H$135)*10)))</f>
        <v>7.1750000000000007</v>
      </c>
      <c r="I109" s="54">
        <f t="shared" si="60"/>
        <v>7.1706396346301471</v>
      </c>
      <c r="J109" s="37">
        <f>SUM('Indicator Data'!P111,SUM('Indicator Data'!Q111:R111)*1000000)</f>
        <v>2159423451</v>
      </c>
      <c r="K109" s="37">
        <f>J109/'Indicator Data (national)'!$AY$13</f>
        <v>152.78997168385541</v>
      </c>
      <c r="L109" s="14">
        <f t="shared" si="37"/>
        <v>3.0557994336771079</v>
      </c>
      <c r="M109" s="14">
        <f>IF('Indicator Data'!S111="No data","x",IF('Indicator Data'!S111&gt;M$136,10,IF('Indicator Data'!S111&lt;M$135,0,10-(M$136-'Indicator Data'!S111)/(M$136-M$135)*10)))</f>
        <v>5.1936408567274581</v>
      </c>
      <c r="N109" s="134">
        <f>VLOOKUP(C109,'Indicator Data'!$C$5:$O$136,12,FALSE)/VLOOKUP(B109,'Indicator Data (national)'!$B$5:$AY$13,50,FALSE)*1000000</f>
        <v>2.3066124777829353E-2</v>
      </c>
      <c r="O109" s="14">
        <f t="shared" si="38"/>
        <v>2.3066124777830765E-3</v>
      </c>
      <c r="P109" s="54">
        <f t="shared" si="39"/>
        <v>2.750582300960783</v>
      </c>
      <c r="Q109" s="47">
        <f t="shared" si="55"/>
        <v>5.9318604183779806</v>
      </c>
      <c r="R109" s="37">
        <f>IF(AND('Indicator Data'!AK111="No data",'Indicator Data'!AL111="No data"),0,SUM('Indicator Data'!AK111:AM111))</f>
        <v>0</v>
      </c>
      <c r="S109" s="14">
        <f t="shared" si="56"/>
        <v>0</v>
      </c>
      <c r="T109" s="43">
        <f>R109/'Indicator Data'!$BE111</f>
        <v>0</v>
      </c>
      <c r="U109" s="14">
        <f t="shared" si="57"/>
        <v>0</v>
      </c>
      <c r="V109" s="15">
        <f t="shared" si="61"/>
        <v>0</v>
      </c>
      <c r="W109" s="14">
        <f>IF('Indicator Data'!Z111="No data","x",IF('Indicator Data'!Z111&gt;W$136,10,IF('Indicator Data'!Z111&lt;W$135,0,10-(W$136-'Indicator Data'!Z111)/(W$136-W$135)*10)))</f>
        <v>1.4000000000000004</v>
      </c>
      <c r="X109" s="14">
        <f>IF('Indicator Data'!Y111="No data","x",IF('Indicator Data'!Y111&gt;X$136,10,IF('Indicator Data'!Y111&lt;X$135,0,10-(X$136-'Indicator Data'!Y111)/(X$136-X$135)*10)))</f>
        <v>2.4727272727272727</v>
      </c>
      <c r="Y109" s="14">
        <f>IF('Indicator Data'!AD111="No data","x",IF('Indicator Data'!AD111&gt;Y$136,10,IF('Indicator Data'!AD111&lt;Y$135,0,10-(Y$136-'Indicator Data'!AD111)/(Y$136-Y$135)*10)))</f>
        <v>6.9166666666666661</v>
      </c>
      <c r="Z109" s="139" t="str">
        <f>IF('Indicator Data'!AA111="No data","x",'Indicator Data'!AA111/'Indicator Data'!$BE111*100000)</f>
        <v>x</v>
      </c>
      <c r="AA109" s="137" t="str">
        <f t="shared" si="43"/>
        <v>x</v>
      </c>
      <c r="AB109" s="139">
        <f>IF('Indicator Data'!AB111="No data","x",'Indicator Data'!AB111/'Indicator Data'!$BE111*100000)</f>
        <v>0.11001802095183191</v>
      </c>
      <c r="AC109" s="137">
        <f t="shared" si="44"/>
        <v>3.4715460947371763</v>
      </c>
      <c r="AD109" s="54">
        <f t="shared" si="45"/>
        <v>3.5652350085327789</v>
      </c>
      <c r="AE109" s="14">
        <f>IF('Indicator Data'!T111="No data","x",IF('Indicator Data'!T111&gt;AE$136,10,IF('Indicator Data'!T111&lt;AE$135,0,10-(AE$136-'Indicator Data'!T111)/(AE$136-AE$135)*10)))</f>
        <v>4.5846153846153834</v>
      </c>
      <c r="AF109" s="14">
        <f>IF('Indicator Data'!U111="No data","x",IF('Indicator Data'!U111&gt;AF$136,10,IF('Indicator Data'!U111&lt;AF$135,0,10-(AF$136-'Indicator Data'!U111)/(AF$136-AF$135)*10)))</f>
        <v>4.0889556473484365</v>
      </c>
      <c r="AG109" s="54">
        <f t="shared" si="62"/>
        <v>4.3367855159819104</v>
      </c>
      <c r="AH109" s="14">
        <f>IF('Indicator Data'!AN111="No data","x",IF('Indicator Data'!AN111&gt;AH$136,10,IF('Indicator Data'!AN111&lt;AH$135,0,10-(AH$136-'Indicator Data'!AN111)/(AH$136-AH$135)*10)))</f>
        <v>5.1337491337491334</v>
      </c>
      <c r="AI109" s="14">
        <f>IF('Indicator Data'!AS111="No data","x",IF('Indicator Data'!AS111&gt;AI$136,10,IF('Indicator Data'!AS111&lt;AI$135,0,10-(AI$136-'Indicator Data'!AS111)/(AI$136-AI$135)*10)))</f>
        <v>6.9666729666729665</v>
      </c>
      <c r="AJ109" s="54">
        <f t="shared" si="46"/>
        <v>6.0502110502110504</v>
      </c>
      <c r="AK109" s="37">
        <f>'Indicator Data'!AI111+'Indicator Data'!AH111*0.5+'Indicator Data'!AG111*0.25</f>
        <v>0</v>
      </c>
      <c r="AL109" s="44">
        <f>AK109/'Indicator Data'!BE111</f>
        <v>0</v>
      </c>
      <c r="AM109" s="54">
        <f t="shared" si="58"/>
        <v>0</v>
      </c>
      <c r="AN109" s="14">
        <f>IF('Indicator Data'!AJ111="No data","x",IF(('Indicator Data'!AJ111)^2&gt;AN$135,10,IF(('Indicator Data'!AJ111)^2&lt;AN$136,0,10-(AN$135-('Indicator Data'!AJ111)^2)/(AN$135-AN$136)*10)))</f>
        <v>7.8947368421052637</v>
      </c>
      <c r="AO109" s="54">
        <f t="shared" si="48"/>
        <v>7.8947368421052637</v>
      </c>
      <c r="AP109" s="38">
        <f t="shared" si="53"/>
        <v>4.8997680945313355</v>
      </c>
      <c r="AQ109" s="57">
        <f t="shared" si="54"/>
        <v>2.8035890734369433</v>
      </c>
    </row>
    <row r="110" spans="1:43" s="11" customFormat="1" x14ac:dyDescent="0.25">
      <c r="A110" s="11" t="s">
        <v>453</v>
      </c>
      <c r="B110" s="32" t="s">
        <v>16</v>
      </c>
      <c r="C110" s="32" t="s">
        <v>583</v>
      </c>
      <c r="D110" s="14">
        <f>IF('Indicator Data'!M112="No data",IF((0.1284*LN('Indicator Data'!BD112)-0.4735)&gt;D$136,0,IF((0.1284*LN('Indicator Data'!BD112)-0.4735)&lt;D$135,10,(D$136-(0.1284*LN('Indicator Data'!BD112)-0.4735))/(D$136-D$135)*10)),IF('Indicator Data'!M112&gt;D$136,0,IF('Indicator Data'!M112&lt;D$135,10,(D$136-'Indicator Data'!M112)/(D$136-D$135)*10)))</f>
        <v>7.5538461538461545</v>
      </c>
      <c r="E110" s="14">
        <f>IF('Indicator Data'!N112="No data","x",IF('Indicator Data'!N112&gt;E$136,10,IF('Indicator Data'!N112&lt;E$135,0,10-(E$136-'Indicator Data'!N112)/(E$136-E$135)*10)))</f>
        <v>8.2444444444444436</v>
      </c>
      <c r="F110" s="54">
        <f t="shared" si="59"/>
        <v>7.9177597559525719</v>
      </c>
      <c r="G110" s="14">
        <f>IF('Indicator Data'!AE112="No data","x",IF('Indicator Data'!AE112&gt;G$136,10,IF('Indicator Data'!AE112&lt;G$135,0,10-(G$136-'Indicator Data'!AE112)/(G$136-G$135)*10)))</f>
        <v>7.1662792692602943</v>
      </c>
      <c r="H110" s="14">
        <f>IF('Indicator Data'!AF112="No data","x",IF('Indicator Data'!AF112&gt;H$136,10,IF('Indicator Data'!AF112&lt;H$135,0,10-(H$136-'Indicator Data'!AF112)/(H$136-H$135)*10)))</f>
        <v>7.1750000000000007</v>
      </c>
      <c r="I110" s="54">
        <f t="shared" si="60"/>
        <v>7.1706396346301471</v>
      </c>
      <c r="J110" s="37">
        <f>SUM('Indicator Data'!P112,SUM('Indicator Data'!Q112:R112)*1000000)</f>
        <v>2159423451</v>
      </c>
      <c r="K110" s="37">
        <f>J110/'Indicator Data (national)'!$AY$13</f>
        <v>152.78997168385541</v>
      </c>
      <c r="L110" s="14">
        <f t="shared" si="37"/>
        <v>3.0557994336771079</v>
      </c>
      <c r="M110" s="14">
        <f>IF('Indicator Data'!S112="No data","x",IF('Indicator Data'!S112&gt;M$136,10,IF('Indicator Data'!S112&lt;M$135,0,10-(M$136-'Indicator Data'!S112)/(M$136-M$135)*10)))</f>
        <v>5.1936408567274581</v>
      </c>
      <c r="N110" s="134">
        <f>VLOOKUP(C110,'Indicator Data'!$C$5:$O$136,12,FALSE)/VLOOKUP(B110,'Indicator Data (national)'!$B$5:$AY$13,50,FALSE)*1000000</f>
        <v>2.9787848256031153E-2</v>
      </c>
      <c r="O110" s="14">
        <f t="shared" si="38"/>
        <v>2.9787848256042082E-3</v>
      </c>
      <c r="P110" s="54">
        <f t="shared" si="39"/>
        <v>2.7508063584100566</v>
      </c>
      <c r="Q110" s="47">
        <f t="shared" si="55"/>
        <v>6.4392413762363363</v>
      </c>
      <c r="R110" s="37">
        <f>IF(AND('Indicator Data'!AK112="No data",'Indicator Data'!AL112="No data"),0,SUM('Indicator Data'!AK112:AM112))</f>
        <v>0</v>
      </c>
      <c r="S110" s="14">
        <f t="shared" si="56"/>
        <v>0</v>
      </c>
      <c r="T110" s="43">
        <f>R110/'Indicator Data'!$BE112</f>
        <v>0</v>
      </c>
      <c r="U110" s="14">
        <f t="shared" si="57"/>
        <v>0</v>
      </c>
      <c r="V110" s="15">
        <f t="shared" si="61"/>
        <v>0</v>
      </c>
      <c r="W110" s="14">
        <f>IF('Indicator Data'!Z112="No data","x",IF('Indicator Data'!Z112&gt;W$136,10,IF('Indicator Data'!Z112&lt;W$135,0,10-(W$136-'Indicator Data'!Z112)/(W$136-W$135)*10)))</f>
        <v>1.4000000000000004</v>
      </c>
      <c r="X110" s="14">
        <f>IF('Indicator Data'!Y112="No data","x",IF('Indicator Data'!Y112&gt;X$136,10,IF('Indicator Data'!Y112&lt;X$135,0,10-(X$136-'Indicator Data'!Y112)/(X$136-X$135)*10)))</f>
        <v>2.4727272727272727</v>
      </c>
      <c r="Y110" s="14">
        <f>IF('Indicator Data'!AD112="No data","x",IF('Indicator Data'!AD112&gt;Y$136,10,IF('Indicator Data'!AD112&lt;Y$135,0,10-(Y$136-'Indicator Data'!AD112)/(Y$136-Y$135)*10)))</f>
        <v>6.9166666666666661</v>
      </c>
      <c r="Z110" s="139" t="str">
        <f>IF('Indicator Data'!AA112="No data","x",'Indicator Data'!AA112/'Indicator Data'!$BE112*100000)</f>
        <v>x</v>
      </c>
      <c r="AA110" s="137" t="str">
        <f t="shared" si="43"/>
        <v>x</v>
      </c>
      <c r="AB110" s="139">
        <f>IF('Indicator Data'!AB112="No data","x",'Indicator Data'!AB112/'Indicator Data'!$BE112*100000)</f>
        <v>0</v>
      </c>
      <c r="AC110" s="137">
        <f t="shared" si="44"/>
        <v>0</v>
      </c>
      <c r="AD110" s="54">
        <f t="shared" si="45"/>
        <v>2.6973484848484848</v>
      </c>
      <c r="AE110" s="14">
        <f>IF('Indicator Data'!T112="No data","x",IF('Indicator Data'!T112&gt;AE$136,10,IF('Indicator Data'!T112&lt;AE$135,0,10-(AE$136-'Indicator Data'!T112)/(AE$136-AE$135)*10)))</f>
        <v>4.5846153846153834</v>
      </c>
      <c r="AF110" s="14">
        <f>IF('Indicator Data'!U112="No data","x",IF('Indicator Data'!U112&gt;AF$136,10,IF('Indicator Data'!U112&lt;AF$135,0,10-(AF$136-'Indicator Data'!U112)/(AF$136-AF$135)*10)))</f>
        <v>4.3555643155379347</v>
      </c>
      <c r="AG110" s="54">
        <f t="shared" si="62"/>
        <v>4.4700898500766595</v>
      </c>
      <c r="AH110" s="14">
        <f>IF('Indicator Data'!AN112="No data","x",IF('Indicator Data'!AN112&gt;AH$136,10,IF('Indicator Data'!AN112&lt;AH$135,0,10-(AH$136-'Indicator Data'!AN112)/(AH$136-AH$135)*10)))</f>
        <v>4.6818947594189666</v>
      </c>
      <c r="AI110" s="14">
        <f>IF('Indicator Data'!AS112="No data","x",IF('Indicator Data'!AS112&gt;AI$136,10,IF('Indicator Data'!AS112&lt;AI$135,0,10-(AI$136-'Indicator Data'!AS112)/(AI$136-AI$135)*10)))</f>
        <v>6.8000595009530524</v>
      </c>
      <c r="AJ110" s="54">
        <f t="shared" si="46"/>
        <v>5.7409771301860095</v>
      </c>
      <c r="AK110" s="37">
        <f>'Indicator Data'!AI112+'Indicator Data'!AH112*0.5+'Indicator Data'!AG112*0.25</f>
        <v>0</v>
      </c>
      <c r="AL110" s="44">
        <f>AK110/'Indicator Data'!BE112</f>
        <v>0</v>
      </c>
      <c r="AM110" s="54">
        <f t="shared" si="58"/>
        <v>0</v>
      </c>
      <c r="AN110" s="14">
        <f>IF('Indicator Data'!AJ112="No data","x",IF(('Indicator Data'!AJ112)^2&gt;AN$135,10,IF(('Indicator Data'!AJ112)^2&lt;AN$136,0,10-(AN$135-('Indicator Data'!AJ112)^2)/(AN$135-AN$136)*10)))</f>
        <v>7.8947368421052637</v>
      </c>
      <c r="AO110" s="54">
        <f t="shared" si="48"/>
        <v>7.8947368421052637</v>
      </c>
      <c r="AP110" s="38">
        <f t="shared" si="53"/>
        <v>4.7127777539747306</v>
      </c>
      <c r="AQ110" s="57">
        <f t="shared" si="54"/>
        <v>2.6794687528827401</v>
      </c>
    </row>
    <row r="111" spans="1:43" s="11" customFormat="1" x14ac:dyDescent="0.25">
      <c r="A111" s="11" t="s">
        <v>454</v>
      </c>
      <c r="B111" s="32" t="s">
        <v>16</v>
      </c>
      <c r="C111" s="32" t="s">
        <v>584</v>
      </c>
      <c r="D111" s="14">
        <f>IF('Indicator Data'!M113="No data",IF((0.1284*LN('Indicator Data'!BD113)-0.4735)&gt;D$136,0,IF((0.1284*LN('Indicator Data'!BD113)-0.4735)&lt;D$135,10,(D$136-(0.1284*LN('Indicator Data'!BD113)-0.4735))/(D$136-D$135)*10)),IF('Indicator Data'!M113&gt;D$136,0,IF('Indicator Data'!M113&lt;D$135,10,(D$136-'Indicator Data'!M113)/(D$136-D$135)*10)))</f>
        <v>7.5538461538461545</v>
      </c>
      <c r="E111" s="14">
        <f>IF('Indicator Data'!N113="No data","x",IF('Indicator Data'!N113&gt;E$136,10,IF('Indicator Data'!N113&lt;E$135,0,10-(E$136-'Indicator Data'!N113)/(E$136-E$135)*10)))</f>
        <v>8.2444444444444436</v>
      </c>
      <c r="F111" s="54">
        <f t="shared" si="59"/>
        <v>7.9177597559525719</v>
      </c>
      <c r="G111" s="14">
        <f>IF('Indicator Data'!AE113="No data","x",IF('Indicator Data'!AE113&gt;G$136,10,IF('Indicator Data'!AE113&lt;G$135,0,10-(G$136-'Indicator Data'!AE113)/(G$136-G$135)*10)))</f>
        <v>7.1662792692602943</v>
      </c>
      <c r="H111" s="14">
        <f>IF('Indicator Data'!AF113="No data","x",IF('Indicator Data'!AF113&gt;H$136,10,IF('Indicator Data'!AF113&lt;H$135,0,10-(H$136-'Indicator Data'!AF113)/(H$136-H$135)*10)))</f>
        <v>7.1750000000000007</v>
      </c>
      <c r="I111" s="54">
        <f t="shared" si="60"/>
        <v>7.1706396346301471</v>
      </c>
      <c r="J111" s="37">
        <f>SUM('Indicator Data'!P113,SUM('Indicator Data'!Q113:R113)*1000000)</f>
        <v>2159423451</v>
      </c>
      <c r="K111" s="37">
        <f>J111/'Indicator Data (national)'!$AY$13</f>
        <v>152.78997168385541</v>
      </c>
      <c r="L111" s="14">
        <f t="shared" si="37"/>
        <v>3.0557994336771079</v>
      </c>
      <c r="M111" s="14">
        <f>IF('Indicator Data'!S113="No data","x",IF('Indicator Data'!S113&gt;M$136,10,IF('Indicator Data'!S113&lt;M$135,0,10-(M$136-'Indicator Data'!S113)/(M$136-M$135)*10)))</f>
        <v>5.1936408567274581</v>
      </c>
      <c r="N111" s="134">
        <f>VLOOKUP(C111,'Indicator Data'!$C$5:$O$136,12,FALSE)/VLOOKUP(B111,'Indicator Data (national)'!$B$5:$AY$13,50,FALSE)*1000000</f>
        <v>2.9787848256031153E-2</v>
      </c>
      <c r="O111" s="14">
        <f t="shared" si="38"/>
        <v>2.9787848256042082E-3</v>
      </c>
      <c r="P111" s="54">
        <f t="shared" si="39"/>
        <v>2.7508063584100566</v>
      </c>
      <c r="Q111" s="47">
        <f t="shared" si="55"/>
        <v>6.4392413762363363</v>
      </c>
      <c r="R111" s="37">
        <f>IF(AND('Indicator Data'!AK113="No data",'Indicator Data'!AL113="No data"),0,SUM('Indicator Data'!AK113:AM113))</f>
        <v>0</v>
      </c>
      <c r="S111" s="14">
        <f t="shared" si="56"/>
        <v>0</v>
      </c>
      <c r="T111" s="43">
        <f>R111/'Indicator Data'!$BE113</f>
        <v>0</v>
      </c>
      <c r="U111" s="14">
        <f t="shared" si="57"/>
        <v>0</v>
      </c>
      <c r="V111" s="15">
        <f t="shared" si="61"/>
        <v>0</v>
      </c>
      <c r="W111" s="14">
        <f>IF('Indicator Data'!Z113="No data","x",IF('Indicator Data'!Z113&gt;W$136,10,IF('Indicator Data'!Z113&lt;W$135,0,10-(W$136-'Indicator Data'!Z113)/(W$136-W$135)*10)))</f>
        <v>1.4000000000000004</v>
      </c>
      <c r="X111" s="14">
        <f>IF('Indicator Data'!Y113="No data","x",IF('Indicator Data'!Y113&gt;X$136,10,IF('Indicator Data'!Y113&lt;X$135,0,10-(X$136-'Indicator Data'!Y113)/(X$136-X$135)*10)))</f>
        <v>2.4727272727272727</v>
      </c>
      <c r="Y111" s="14">
        <f>IF('Indicator Data'!AD113="No data","x",IF('Indicator Data'!AD113&gt;Y$136,10,IF('Indicator Data'!AD113&lt;Y$135,0,10-(Y$136-'Indicator Data'!AD113)/(Y$136-Y$135)*10)))</f>
        <v>6.9166666666666661</v>
      </c>
      <c r="Z111" s="139" t="str">
        <f>IF('Indicator Data'!AA113="No data","x",'Indicator Data'!AA113/'Indicator Data'!$BE113*100000)</f>
        <v>x</v>
      </c>
      <c r="AA111" s="137" t="str">
        <f t="shared" si="43"/>
        <v>x</v>
      </c>
      <c r="AB111" s="139">
        <f>IF('Indicator Data'!AB113="No data","x",'Indicator Data'!AB113/'Indicator Data'!$BE113*100000)</f>
        <v>0</v>
      </c>
      <c r="AC111" s="137">
        <f t="shared" si="44"/>
        <v>0</v>
      </c>
      <c r="AD111" s="54">
        <f t="shared" si="45"/>
        <v>2.6973484848484848</v>
      </c>
      <c r="AE111" s="14">
        <f>IF('Indicator Data'!T113="No data","x",IF('Indicator Data'!T113&gt;AE$136,10,IF('Indicator Data'!T113&lt;AE$135,0,10-(AE$136-'Indicator Data'!T113)/(AE$136-AE$135)*10)))</f>
        <v>4.5846153846153834</v>
      </c>
      <c r="AF111" s="14">
        <f>IF('Indicator Data'!U113="No data","x",IF('Indicator Data'!U113&gt;AF$136,10,IF('Indicator Data'!U113&lt;AF$135,0,10-(AF$136-'Indicator Data'!U113)/(AF$136-AF$135)*10)))</f>
        <v>3.0444522776936234</v>
      </c>
      <c r="AG111" s="54">
        <f t="shared" si="62"/>
        <v>3.8145338311545034</v>
      </c>
      <c r="AH111" s="14">
        <f>IF('Indicator Data'!AN113="No data","x",IF('Indicator Data'!AN113&gt;AH$136,10,IF('Indicator Data'!AN113&lt;AH$135,0,10-(AH$136-'Indicator Data'!AN113)/(AH$136-AH$135)*10)))</f>
        <v>3.3676781729125</v>
      </c>
      <c r="AI111" s="14">
        <f>IF('Indicator Data'!AS113="No data","x",IF('Indicator Data'!AS113&gt;AI$136,10,IF('Indicator Data'!AS113&lt;AI$135,0,10-(AI$136-'Indicator Data'!AS113)/(AI$136-AI$135)*10)))</f>
        <v>8.0333594180216217</v>
      </c>
      <c r="AJ111" s="54">
        <f t="shared" si="46"/>
        <v>5.7005187954670609</v>
      </c>
      <c r="AK111" s="37">
        <f>'Indicator Data'!AI113+'Indicator Data'!AH113*0.5+'Indicator Data'!AG113*0.25</f>
        <v>22126.78029614349</v>
      </c>
      <c r="AL111" s="44">
        <f>AK111/'Indicator Data'!BE113</f>
        <v>1.2369179711897322E-2</v>
      </c>
      <c r="AM111" s="54">
        <f t="shared" si="58"/>
        <v>1.2369179711897331</v>
      </c>
      <c r="AN111" s="14">
        <f>IF('Indicator Data'!AJ113="No data","x",IF(('Indicator Data'!AJ113)^2&gt;AN$135,10,IF(('Indicator Data'!AJ113)^2&lt;AN$136,0,10-(AN$135-('Indicator Data'!AJ113)^2)/(AN$135-AN$136)*10)))</f>
        <v>4.2105263157894735</v>
      </c>
      <c r="AO111" s="54">
        <f t="shared" si="48"/>
        <v>4.2105263157894735</v>
      </c>
      <c r="AP111" s="38">
        <f t="shared" si="53"/>
        <v>3.6818032798697486</v>
      </c>
      <c r="AQ111" s="57">
        <f t="shared" si="54"/>
        <v>2.0255255608248408</v>
      </c>
    </row>
    <row r="112" spans="1:43" s="11" customFormat="1" x14ac:dyDescent="0.25">
      <c r="A112" s="11" t="s">
        <v>455</v>
      </c>
      <c r="B112" s="32" t="s">
        <v>16</v>
      </c>
      <c r="C112" s="32" t="s">
        <v>585</v>
      </c>
      <c r="D112" s="14">
        <f>IF('Indicator Data'!M114="No data",IF((0.1284*LN('Indicator Data'!BD114)-0.4735)&gt;D$136,0,IF((0.1284*LN('Indicator Data'!BD114)-0.4735)&lt;D$135,10,(D$136-(0.1284*LN('Indicator Data'!BD114)-0.4735))/(D$136-D$135)*10)),IF('Indicator Data'!M114&gt;D$136,0,IF('Indicator Data'!M114&lt;D$135,10,(D$136-'Indicator Data'!M114)/(D$136-D$135)*10)))</f>
        <v>7.5538461538461545</v>
      </c>
      <c r="E112" s="14">
        <f>IF('Indicator Data'!N114="No data","x",IF('Indicator Data'!N114&gt;E$136,10,IF('Indicator Data'!N114&lt;E$135,0,10-(E$136-'Indicator Data'!N114)/(E$136-E$135)*10)))</f>
        <v>2.3555555555555561</v>
      </c>
      <c r="F112" s="54">
        <f t="shared" si="59"/>
        <v>5.5302661070669847</v>
      </c>
      <c r="G112" s="14">
        <f>IF('Indicator Data'!AE114="No data","x",IF('Indicator Data'!AE114&gt;G$136,10,IF('Indicator Data'!AE114&lt;G$135,0,10-(G$136-'Indicator Data'!AE114)/(G$136-G$135)*10)))</f>
        <v>7.1662792692602943</v>
      </c>
      <c r="H112" s="14">
        <f>IF('Indicator Data'!AF114="No data","x",IF('Indicator Data'!AF114&gt;H$136,10,IF('Indicator Data'!AF114&lt;H$135,0,10-(H$136-'Indicator Data'!AF114)/(H$136-H$135)*10)))</f>
        <v>7.1750000000000007</v>
      </c>
      <c r="I112" s="54">
        <f t="shared" si="60"/>
        <v>7.1706396346301471</v>
      </c>
      <c r="J112" s="37">
        <f>SUM('Indicator Data'!P114,SUM('Indicator Data'!Q114:R114)*1000000)</f>
        <v>2159423451</v>
      </c>
      <c r="K112" s="37">
        <f>J112/'Indicator Data (national)'!$AY$13</f>
        <v>152.78997168385541</v>
      </c>
      <c r="L112" s="14">
        <f t="shared" si="37"/>
        <v>3.0557994336771079</v>
      </c>
      <c r="M112" s="14">
        <f>IF('Indicator Data'!S114="No data","x",IF('Indicator Data'!S114&gt;M$136,10,IF('Indicator Data'!S114&lt;M$135,0,10-(M$136-'Indicator Data'!S114)/(M$136-M$135)*10)))</f>
        <v>5.1936408567274581</v>
      </c>
      <c r="N112" s="134">
        <f>VLOOKUP(C112,'Indicator Data'!$C$5:$O$136,12,FALSE)/VLOOKUP(B112,'Indicator Data (national)'!$B$5:$AY$13,50,FALSE)*1000000</f>
        <v>1.1037777501047175E-2</v>
      </c>
      <c r="O112" s="14">
        <f t="shared" si="38"/>
        <v>1.1037777501048396E-3</v>
      </c>
      <c r="P112" s="54">
        <f t="shared" si="39"/>
        <v>2.7501813560515571</v>
      </c>
      <c r="Q112" s="47">
        <f t="shared" si="55"/>
        <v>5.2453383012039181</v>
      </c>
      <c r="R112" s="37">
        <f>IF(AND('Indicator Data'!AK114="No data",'Indicator Data'!AL114="No data"),0,SUM('Indicator Data'!AK114:AM114))</f>
        <v>0</v>
      </c>
      <c r="S112" s="14">
        <f t="shared" si="56"/>
        <v>0</v>
      </c>
      <c r="T112" s="43">
        <f>R112/'Indicator Data'!$BE114</f>
        <v>0</v>
      </c>
      <c r="U112" s="14">
        <f t="shared" si="57"/>
        <v>0</v>
      </c>
      <c r="V112" s="15">
        <f t="shared" si="61"/>
        <v>0</v>
      </c>
      <c r="W112" s="14">
        <f>IF('Indicator Data'!Z114="No data","x",IF('Indicator Data'!Z114&gt;W$136,10,IF('Indicator Data'!Z114&lt;W$135,0,10-(W$136-'Indicator Data'!Z114)/(W$136-W$135)*10)))</f>
        <v>1.4000000000000004</v>
      </c>
      <c r="X112" s="14">
        <f>IF('Indicator Data'!Y114="No data","x",IF('Indicator Data'!Y114&gt;X$136,10,IF('Indicator Data'!Y114&lt;X$135,0,10-(X$136-'Indicator Data'!Y114)/(X$136-X$135)*10)))</f>
        <v>2.4727272727272727</v>
      </c>
      <c r="Y112" s="14">
        <f>IF('Indicator Data'!AD114="No data","x",IF('Indicator Data'!AD114&gt;Y$136,10,IF('Indicator Data'!AD114&lt;Y$135,0,10-(Y$136-'Indicator Data'!AD114)/(Y$136-Y$135)*10)))</f>
        <v>6.9166666666666661</v>
      </c>
      <c r="Z112" s="139" t="str">
        <f>IF('Indicator Data'!AA114="No data","x",'Indicator Data'!AA114/'Indicator Data'!$BE114*100000)</f>
        <v>x</v>
      </c>
      <c r="AA112" s="137" t="str">
        <f t="shared" si="43"/>
        <v>x</v>
      </c>
      <c r="AB112" s="139">
        <f>IF('Indicator Data'!AB114="No data","x",'Indicator Data'!AB114/'Indicator Data'!$BE114*100000)</f>
        <v>0.1820992768837715</v>
      </c>
      <c r="AC112" s="137">
        <f t="shared" si="44"/>
        <v>4.2010274040498548</v>
      </c>
      <c r="AD112" s="54">
        <f t="shared" si="45"/>
        <v>3.7476053358609485</v>
      </c>
      <c r="AE112" s="14">
        <f>IF('Indicator Data'!T114="No data","x",IF('Indicator Data'!T114&gt;AE$136,10,IF('Indicator Data'!T114&lt;AE$135,0,10-(AE$136-'Indicator Data'!T114)/(AE$136-AE$135)*10)))</f>
        <v>4.5846153846153834</v>
      </c>
      <c r="AF112" s="14">
        <f>IF('Indicator Data'!U114="No data","x",IF('Indicator Data'!U114&gt;AF$136,10,IF('Indicator Data'!U114&lt;AF$135,0,10-(AF$136-'Indicator Data'!U114)/(AF$136-AF$135)*10)))</f>
        <v>2.3778053830227748</v>
      </c>
      <c r="AG112" s="54">
        <f t="shared" si="62"/>
        <v>3.4812103838190791</v>
      </c>
      <c r="AH112" s="14">
        <f>IF('Indicator Data'!AN114="No data","x",IF('Indicator Data'!AN114&gt;AH$136,10,IF('Indicator Data'!AN114&lt;AH$135,0,10-(AH$136-'Indicator Data'!AN114)/(AH$136-AH$135)*10)))</f>
        <v>2.3822156918765227</v>
      </c>
      <c r="AI112" s="14">
        <f>IF('Indicator Data'!AS114="No data","x",IF('Indicator Data'!AS114&gt;AI$136,10,IF('Indicator Data'!AS114&lt;AI$135,0,10-(AI$136-'Indicator Data'!AS114)/(AI$136-AI$135)*10)))</f>
        <v>3.8000716524042115</v>
      </c>
      <c r="AJ112" s="54">
        <f t="shared" si="46"/>
        <v>3.0911436721403671</v>
      </c>
      <c r="AK112" s="37">
        <f>'Indicator Data'!AI114+'Indicator Data'!AH114*0.5+'Indicator Data'!AG114*0.25</f>
        <v>0</v>
      </c>
      <c r="AL112" s="44">
        <f>AK112/'Indicator Data'!BE114</f>
        <v>0</v>
      </c>
      <c r="AM112" s="54">
        <f t="shared" si="58"/>
        <v>0</v>
      </c>
      <c r="AN112" s="14">
        <f>IF('Indicator Data'!AJ114="No data","x",IF(('Indicator Data'!AJ114)^2&gt;AN$135,10,IF(('Indicator Data'!AJ114)^2&lt;AN$136,0,10-(AN$135-('Indicator Data'!AJ114)^2)/(AN$135-AN$136)*10)))</f>
        <v>4.2105263157894735</v>
      </c>
      <c r="AO112" s="54">
        <f t="shared" si="48"/>
        <v>4.2105263157894735</v>
      </c>
      <c r="AP112" s="38">
        <f t="shared" si="53"/>
        <v>3.0260389146195226</v>
      </c>
      <c r="AQ112" s="57">
        <f t="shared" si="54"/>
        <v>1.6330239878265196</v>
      </c>
    </row>
    <row r="113" spans="1:43" s="11" customFormat="1" x14ac:dyDescent="0.25">
      <c r="A113" s="11" t="s">
        <v>456</v>
      </c>
      <c r="B113" s="32" t="s">
        <v>4</v>
      </c>
      <c r="C113" s="32" t="s">
        <v>586</v>
      </c>
      <c r="D113" s="14">
        <f>IF('Indicator Data'!M115="No data",IF((0.1284*LN('Indicator Data'!BD115)-0.4735)&gt;D$136,0,IF((0.1284*LN('Indicator Data'!BD115)-0.4735)&lt;D$135,10,(D$136-(0.1284*LN('Indicator Data'!BD115)-0.4735))/(D$136-D$135)*10)),IF('Indicator Data'!M115&gt;D$136,0,IF('Indicator Data'!M115&lt;D$135,10,(D$136-'Indicator Data'!M115)/(D$136-D$135)*10)))</f>
        <v>9.2307692307692317</v>
      </c>
      <c r="E113" s="14">
        <f>IF('Indicator Data'!N115="No data","x",IF('Indicator Data'!N115&gt;E$136,10,IF('Indicator Data'!N115&lt;E$135,0,10-(E$136-'Indicator Data'!N115)/(E$136-E$135)*10)))</f>
        <v>10</v>
      </c>
      <c r="F113" s="54">
        <f t="shared" si="59"/>
        <v>9.6656808098044653</v>
      </c>
      <c r="G113" s="14">
        <f>IF('Indicator Data'!AE115="No data","x",IF('Indicator Data'!AE115&gt;G$136,10,IF('Indicator Data'!AE115&lt;G$135,0,10-(G$136-'Indicator Data'!AE115)/(G$136-G$135)*10)))</f>
        <v>9.4302218172042398</v>
      </c>
      <c r="H113" s="14">
        <f>IF('Indicator Data'!AF115="No data","x",IF('Indicator Data'!AF115&gt;H$136,10,IF('Indicator Data'!AF115&lt;H$135,0,10-(H$136-'Indicator Data'!AF115)/(H$136-H$135)*10)))</f>
        <v>2.4999999999999991</v>
      </c>
      <c r="I113" s="54">
        <f t="shared" si="60"/>
        <v>5.965110908602119</v>
      </c>
      <c r="J113" s="37">
        <f>SUM('Indicator Data'!P115,SUM('Indicator Data'!Q115:R115)*1000000)</f>
        <v>1931237376</v>
      </c>
      <c r="K113" s="37">
        <f>J113/'Indicator Data (national)'!$AY$7</f>
        <v>150.58012427609958</v>
      </c>
      <c r="L113" s="14">
        <f t="shared" si="37"/>
        <v>3.0116024855219914</v>
      </c>
      <c r="M113" s="14">
        <f>IF('Indicator Data'!S115="No data","x",IF('Indicator Data'!S115&gt;M$136,10,IF('Indicator Data'!S115&lt;M$135,0,10-(M$136-'Indicator Data'!S115)/(M$136-M$135)*10)))</f>
        <v>2.6091512063290692</v>
      </c>
      <c r="N113" s="134">
        <f>VLOOKUP(C113,'Indicator Data'!$C$5:$O$136,12,FALSE)/VLOOKUP(B113,'Indicator Data (national)'!$B$5:$AY$13,50,FALSE)*1000000</f>
        <v>5.0290589376603176E-2</v>
      </c>
      <c r="O113" s="14">
        <f t="shared" si="38"/>
        <v>5.02905893766048E-3</v>
      </c>
      <c r="P113" s="54">
        <f t="shared" si="39"/>
        <v>1.8752609169295738</v>
      </c>
      <c r="Q113" s="47">
        <f t="shared" si="55"/>
        <v>6.7929333612851552</v>
      </c>
      <c r="R113" s="37">
        <f>IF(AND('Indicator Data'!AK115="No data",'Indicator Data'!AL115="No data"),0,SUM('Indicator Data'!AK115:AM115))</f>
        <v>0</v>
      </c>
      <c r="S113" s="14">
        <f t="shared" si="56"/>
        <v>0</v>
      </c>
      <c r="T113" s="43">
        <f>R113/'Indicator Data'!$BE115</f>
        <v>0</v>
      </c>
      <c r="U113" s="14">
        <f t="shared" si="57"/>
        <v>0</v>
      </c>
      <c r="V113" s="15">
        <f t="shared" si="61"/>
        <v>0</v>
      </c>
      <c r="W113" s="14">
        <f>IF('Indicator Data'!Z115="No data","x",IF('Indicator Data'!Z115&gt;W$136,10,IF('Indicator Data'!Z115&lt;W$135,0,10-(W$136-'Indicator Data'!Z115)/(W$136-W$135)*10)))</f>
        <v>6.2</v>
      </c>
      <c r="X113" s="14">
        <f>IF('Indicator Data'!Y115="No data","x",IF('Indicator Data'!Y115&gt;X$136,10,IF('Indicator Data'!Y115&lt;X$135,0,10-(X$136-'Indicator Data'!Y115)/(X$136-X$135)*10)))</f>
        <v>2.7454545454545451</v>
      </c>
      <c r="Y113" s="14">
        <f>IF('Indicator Data'!AD115="No data","x",IF('Indicator Data'!AD115&gt;Y$136,10,IF('Indicator Data'!AD115&lt;Y$135,0,10-(Y$136-'Indicator Data'!AD115)/(Y$136-Y$135)*10)))</f>
        <v>10</v>
      </c>
      <c r="Z113" s="139">
        <f>IF('Indicator Data'!AA115="No data","x",'Indicator Data'!AA115/'Indicator Data'!$BE115*100000)</f>
        <v>0</v>
      </c>
      <c r="AA113" s="137">
        <f t="shared" si="43"/>
        <v>0</v>
      </c>
      <c r="AB113" s="139">
        <f>IF('Indicator Data'!AB115="No data","x",'Indicator Data'!AB115/'Indicator Data'!$BE115*100000)</f>
        <v>0</v>
      </c>
      <c r="AC113" s="137">
        <f t="shared" si="44"/>
        <v>0</v>
      </c>
      <c r="AD113" s="54">
        <f t="shared" si="45"/>
        <v>3.7890909090909091</v>
      </c>
      <c r="AE113" s="14">
        <f>IF('Indicator Data'!T115="No data","x",IF('Indicator Data'!T115&gt;AE$136,10,IF('Indicator Data'!T115&lt;AE$135,0,10-(AE$136-'Indicator Data'!T115)/(AE$136-AE$135)*10)))</f>
        <v>10</v>
      </c>
      <c r="AF113" s="14">
        <f>IF('Indicator Data'!U115="No data","x",IF('Indicator Data'!U115&gt;AF$136,10,IF('Indicator Data'!U115&lt;AF$135,0,10-(AF$136-'Indicator Data'!U115)/(AF$136-AF$135)*10)))</f>
        <v>5.311156576407928</v>
      </c>
      <c r="AG113" s="54">
        <f t="shared" si="62"/>
        <v>7.655578288203964</v>
      </c>
      <c r="AH113" s="14">
        <f>IF('Indicator Data'!AN115="No data","x",IF('Indicator Data'!AN115&gt;AH$136,10,IF('Indicator Data'!AN115&lt;AH$135,0,10-(AH$136-'Indicator Data'!AN115)/(AH$136-AH$135)*10)))</f>
        <v>6.8012707377338506</v>
      </c>
      <c r="AI113" s="14">
        <f>IF('Indicator Data'!AS115="No data","x",IF('Indicator Data'!AS115&gt;AI$136,10,IF('Indicator Data'!AS115&lt;AI$135,0,10-(AI$136-'Indicator Data'!AS115)/(AI$136-AI$135)*10)))</f>
        <v>6.8000941287210264</v>
      </c>
      <c r="AJ113" s="54">
        <f t="shared" si="46"/>
        <v>6.800682433227438</v>
      </c>
      <c r="AK113" s="37">
        <f>'Indicator Data'!AI115+'Indicator Data'!AH115*0.5+'Indicator Data'!AG115*0.25</f>
        <v>108262.83811360806</v>
      </c>
      <c r="AL113" s="44">
        <f>AK113/'Indicator Data'!BE115</f>
        <v>0.22164206157665153</v>
      </c>
      <c r="AM113" s="54">
        <f t="shared" si="58"/>
        <v>10</v>
      </c>
      <c r="AN113" s="14">
        <f>IF('Indicator Data'!AJ115="No data","x",IF(('Indicator Data'!AJ115)^2&gt;AN$135,10,IF(('Indicator Data'!AJ115)^2&lt;AN$136,0,10-(AN$135-('Indicator Data'!AJ115)^2)/(AN$135-AN$136)*10)))</f>
        <v>4.2105263157894735</v>
      </c>
      <c r="AO113" s="54">
        <f t="shared" si="48"/>
        <v>4.2105263157894735</v>
      </c>
      <c r="AP113" s="38">
        <f t="shared" si="53"/>
        <v>7.2699549887892143</v>
      </c>
      <c r="AQ113" s="57">
        <f t="shared" si="54"/>
        <v>4.5781552356866264</v>
      </c>
    </row>
    <row r="114" spans="1:43" s="11" customFormat="1" x14ac:dyDescent="0.25">
      <c r="A114" s="11" t="s">
        <v>457</v>
      </c>
      <c r="B114" s="32" t="s">
        <v>4</v>
      </c>
      <c r="C114" s="32" t="s">
        <v>587</v>
      </c>
      <c r="D114" s="14">
        <f>IF('Indicator Data'!M116="No data",IF((0.1284*LN('Indicator Data'!BD116)-0.4735)&gt;D$136,0,IF((0.1284*LN('Indicator Data'!BD116)-0.4735)&lt;D$135,10,(D$136-(0.1284*LN('Indicator Data'!BD116)-0.4735))/(D$136-D$135)*10)),IF('Indicator Data'!M116&gt;D$136,0,IF('Indicator Data'!M116&lt;D$135,10,(D$136-'Indicator Data'!M116)/(D$136-D$135)*10)))</f>
        <v>8.815384615384616</v>
      </c>
      <c r="E114" s="14">
        <f>IF('Indicator Data'!N116="No data","x",IF('Indicator Data'!N116&gt;E$136,10,IF('Indicator Data'!N116&lt;E$135,0,10-(E$136-'Indicator Data'!N116)/(E$136-E$135)*10)))</f>
        <v>10</v>
      </c>
      <c r="F114" s="54">
        <f t="shared" si="59"/>
        <v>9.51398643924799</v>
      </c>
      <c r="G114" s="14">
        <f>IF('Indicator Data'!AE116="No data","x",IF('Indicator Data'!AE116&gt;G$136,10,IF('Indicator Data'!AE116&lt;G$135,0,10-(G$136-'Indicator Data'!AE116)/(G$136-G$135)*10)))</f>
        <v>9.4302218172042398</v>
      </c>
      <c r="H114" s="14">
        <f>IF('Indicator Data'!AF116="No data","x",IF('Indicator Data'!AF116&gt;H$136,10,IF('Indicator Data'!AF116&lt;H$135,0,10-(H$136-'Indicator Data'!AF116)/(H$136-H$135)*10)))</f>
        <v>3.1749999999999998</v>
      </c>
      <c r="I114" s="54">
        <f t="shared" si="60"/>
        <v>6.3026109086021194</v>
      </c>
      <c r="J114" s="37">
        <f>SUM('Indicator Data'!P116,SUM('Indicator Data'!Q116:R116)*1000000)</f>
        <v>1931237376</v>
      </c>
      <c r="K114" s="37">
        <f>J114/'Indicator Data (national)'!$AY$7</f>
        <v>150.58012427609958</v>
      </c>
      <c r="L114" s="14">
        <f t="shared" si="37"/>
        <v>3.0116024855219914</v>
      </c>
      <c r="M114" s="14">
        <f>IF('Indicator Data'!S116="No data","x",IF('Indicator Data'!S116&gt;M$136,10,IF('Indicator Data'!S116&lt;M$135,0,10-(M$136-'Indicator Data'!S116)/(M$136-M$135)*10)))</f>
        <v>2.6091512063290692</v>
      </c>
      <c r="N114" s="134">
        <f>VLOOKUP(C114,'Indicator Data'!$C$5:$O$136,12,FALSE)/VLOOKUP(B114,'Indicator Data (national)'!$B$5:$AY$13,50,FALSE)*1000000</f>
        <v>4.8184286170303514E-2</v>
      </c>
      <c r="O114" s="14">
        <f t="shared" si="38"/>
        <v>4.8184286170300794E-3</v>
      </c>
      <c r="P114" s="54">
        <f t="shared" si="39"/>
        <v>1.875190706822697</v>
      </c>
      <c r="Q114" s="47">
        <f t="shared" si="55"/>
        <v>6.8014436234801989</v>
      </c>
      <c r="R114" s="37">
        <f>IF(AND('Indicator Data'!AK116="No data",'Indicator Data'!AL116="No data"),0,SUM('Indicator Data'!AK116:AM116))</f>
        <v>0</v>
      </c>
      <c r="S114" s="14">
        <f t="shared" si="56"/>
        <v>0</v>
      </c>
      <c r="T114" s="43">
        <f>R114/'Indicator Data'!$BE116</f>
        <v>0</v>
      </c>
      <c r="U114" s="14">
        <f t="shared" si="57"/>
        <v>0</v>
      </c>
      <c r="V114" s="15">
        <f t="shared" si="61"/>
        <v>0</v>
      </c>
      <c r="W114" s="14">
        <f>IF('Indicator Data'!Z116="No data","x",IF('Indicator Data'!Z116&gt;W$136,10,IF('Indicator Data'!Z116&lt;W$135,0,10-(W$136-'Indicator Data'!Z116)/(W$136-W$135)*10)))</f>
        <v>6.2</v>
      </c>
      <c r="X114" s="14">
        <f>IF('Indicator Data'!Y116="No data","x",IF('Indicator Data'!Y116&gt;X$136,10,IF('Indicator Data'!Y116&lt;X$135,0,10-(X$136-'Indicator Data'!Y116)/(X$136-X$135)*10)))</f>
        <v>2.7454545454545451</v>
      </c>
      <c r="Y114" s="14">
        <f>IF('Indicator Data'!AD116="No data","x",IF('Indicator Data'!AD116&gt;Y$136,10,IF('Indicator Data'!AD116&lt;Y$135,0,10-(Y$136-'Indicator Data'!AD116)/(Y$136-Y$135)*10)))</f>
        <v>10</v>
      </c>
      <c r="Z114" s="139">
        <f>IF('Indicator Data'!AA116="No data","x",'Indicator Data'!AA116/'Indicator Data'!$BE116*100000)</f>
        <v>0</v>
      </c>
      <c r="AA114" s="137">
        <f t="shared" si="43"/>
        <v>0</v>
      </c>
      <c r="AB114" s="139">
        <f>IF('Indicator Data'!AB116="No data","x",'Indicator Data'!AB116/'Indicator Data'!$BE116*100000)</f>
        <v>0.38870123257160849</v>
      </c>
      <c r="AC114" s="137">
        <f t="shared" si="44"/>
        <v>5.2987197259375067</v>
      </c>
      <c r="AD114" s="54">
        <f t="shared" si="45"/>
        <v>4.8488348542784099</v>
      </c>
      <c r="AE114" s="14">
        <f>IF('Indicator Data'!T116="No data","x",IF('Indicator Data'!T116&gt;AE$136,10,IF('Indicator Data'!T116&lt;AE$135,0,10-(AE$136-'Indicator Data'!T116)/(AE$136-AE$135)*10)))</f>
        <v>10</v>
      </c>
      <c r="AF114" s="14">
        <f>IF('Indicator Data'!U116="No data","x",IF('Indicator Data'!U116&gt;AF$136,10,IF('Indicator Data'!U116&lt;AF$135,0,10-(AF$136-'Indicator Data'!U116)/(AF$136-AF$135)*10)))</f>
        <v>5.2223486623379518</v>
      </c>
      <c r="AG114" s="54">
        <f t="shared" si="62"/>
        <v>7.6111743311689759</v>
      </c>
      <c r="AH114" s="14">
        <f>IF('Indicator Data'!AN116="No data","x",IF('Indicator Data'!AN116&gt;AH$136,10,IF('Indicator Data'!AN116&lt;AH$135,0,10-(AH$136-'Indicator Data'!AN116)/(AH$136-AH$135)*10)))</f>
        <v>6.2899361022364229</v>
      </c>
      <c r="AI114" s="14">
        <f>IF('Indicator Data'!AS116="No data","x",IF('Indicator Data'!AS116&gt;AI$136,10,IF('Indicator Data'!AS116&lt;AI$135,0,10-(AI$136-'Indicator Data'!AS116)/(AI$136-AI$135)*10)))</f>
        <v>6.8000722653278576</v>
      </c>
      <c r="AJ114" s="54">
        <f t="shared" si="46"/>
        <v>6.5450041837821402</v>
      </c>
      <c r="AK114" s="37">
        <f>'Indicator Data'!AI116+'Indicator Data'!AH116*0.5+'Indicator Data'!AG116*0.25</f>
        <v>56986.662458017337</v>
      </c>
      <c r="AL114" s="44">
        <f>AK114/'Indicator Data'!BE116</f>
        <v>0.22150785937573547</v>
      </c>
      <c r="AM114" s="54">
        <f t="shared" si="58"/>
        <v>10</v>
      </c>
      <c r="AN114" s="14">
        <f>IF('Indicator Data'!AJ116="No data","x",IF(('Indicator Data'!AJ116)^2&gt;AN$135,10,IF(('Indicator Data'!AJ116)^2&lt;AN$136,0,10-(AN$135-('Indicator Data'!AJ116)^2)/(AN$135-AN$136)*10)))</f>
        <v>7.8947368421052637</v>
      </c>
      <c r="AO114" s="54">
        <f t="shared" si="48"/>
        <v>7.8947368421052637</v>
      </c>
      <c r="AP114" s="38">
        <f t="shared" si="53"/>
        <v>7.8700104918228533</v>
      </c>
      <c r="AQ114" s="57">
        <f t="shared" si="54"/>
        <v>5.1100921057085413</v>
      </c>
    </row>
    <row r="115" spans="1:43" s="11" customFormat="1" x14ac:dyDescent="0.25">
      <c r="A115" s="11" t="s">
        <v>458</v>
      </c>
      <c r="B115" s="32" t="s">
        <v>4</v>
      </c>
      <c r="C115" s="32" t="s">
        <v>588</v>
      </c>
      <c r="D115" s="14">
        <f>IF('Indicator Data'!M117="No data",IF((0.1284*LN('Indicator Data'!BD117)-0.4735)&gt;D$136,0,IF((0.1284*LN('Indicator Data'!BD117)-0.4735)&lt;D$135,10,(D$136-(0.1284*LN('Indicator Data'!BD117)-0.4735))/(D$136-D$135)*10)),IF('Indicator Data'!M117&gt;D$136,0,IF('Indicator Data'!M117&lt;D$135,10,(D$136-'Indicator Data'!M117)/(D$136-D$135)*10)))</f>
        <v>7.7384615384615376</v>
      </c>
      <c r="E115" s="14">
        <f>IF('Indicator Data'!N117="No data","x",IF('Indicator Data'!N117&gt;E$136,10,IF('Indicator Data'!N117&lt;E$135,0,10-(E$136-'Indicator Data'!N117)/(E$136-E$135)*10)))</f>
        <v>10</v>
      </c>
      <c r="F115" s="54">
        <f t="shared" si="59"/>
        <v>9.1752938640407482</v>
      </c>
      <c r="G115" s="14">
        <f>IF('Indicator Data'!AE117="No data","x",IF('Indicator Data'!AE117&gt;G$136,10,IF('Indicator Data'!AE117&lt;G$135,0,10-(G$136-'Indicator Data'!AE117)/(G$136-G$135)*10)))</f>
        <v>9.4302218172042398</v>
      </c>
      <c r="H115" s="14">
        <f>IF('Indicator Data'!AF117="No data","x",IF('Indicator Data'!AF117&gt;H$136,10,IF('Indicator Data'!AF117&lt;H$135,0,10-(H$136-'Indicator Data'!AF117)/(H$136-H$135)*10)))</f>
        <v>4.9250000000000007</v>
      </c>
      <c r="I115" s="54">
        <f t="shared" si="60"/>
        <v>7.1776109086021203</v>
      </c>
      <c r="J115" s="37">
        <f>SUM('Indicator Data'!P117,SUM('Indicator Data'!Q117:R117)*1000000)</f>
        <v>1931237376</v>
      </c>
      <c r="K115" s="37">
        <f>J115/'Indicator Data (national)'!$AY$7</f>
        <v>150.58012427609958</v>
      </c>
      <c r="L115" s="14">
        <f t="shared" si="37"/>
        <v>3.0116024855219914</v>
      </c>
      <c r="M115" s="14">
        <f>IF('Indicator Data'!S117="No data","x",IF('Indicator Data'!S117&gt;M$136,10,IF('Indicator Data'!S117&lt;M$135,0,10-(M$136-'Indicator Data'!S117)/(M$136-M$135)*10)))</f>
        <v>2.6091512063290692</v>
      </c>
      <c r="N115" s="134">
        <f>VLOOKUP(C115,'Indicator Data'!$C$5:$O$136,12,FALSE)/VLOOKUP(B115,'Indicator Data (national)'!$B$5:$AY$13,50,FALSE)*1000000</f>
        <v>4.7100718157855631E-2</v>
      </c>
      <c r="O115" s="14">
        <f t="shared" si="38"/>
        <v>4.7100718157864208E-3</v>
      </c>
      <c r="P115" s="54">
        <f t="shared" si="39"/>
        <v>1.8751545878889491</v>
      </c>
      <c r="Q115" s="47">
        <f t="shared" si="55"/>
        <v>6.8508383061431415</v>
      </c>
      <c r="R115" s="37">
        <f>IF(AND('Indicator Data'!AK117="No data",'Indicator Data'!AL117="No data"),0,SUM('Indicator Data'!AK117:AM117))</f>
        <v>0</v>
      </c>
      <c r="S115" s="14">
        <f t="shared" si="56"/>
        <v>0</v>
      </c>
      <c r="T115" s="43">
        <f>R115/'Indicator Data'!$BE117</f>
        <v>0</v>
      </c>
      <c r="U115" s="14">
        <f t="shared" si="57"/>
        <v>0</v>
      </c>
      <c r="V115" s="15">
        <f t="shared" si="61"/>
        <v>0</v>
      </c>
      <c r="W115" s="14">
        <f>IF('Indicator Data'!Z117="No data","x",IF('Indicator Data'!Z117&gt;W$136,10,IF('Indicator Data'!Z117&lt;W$135,0,10-(W$136-'Indicator Data'!Z117)/(W$136-W$135)*10)))</f>
        <v>6.2</v>
      </c>
      <c r="X115" s="14">
        <f>IF('Indicator Data'!Y117="No data","x",IF('Indicator Data'!Y117&gt;X$136,10,IF('Indicator Data'!Y117&lt;X$135,0,10-(X$136-'Indicator Data'!Y117)/(X$136-X$135)*10)))</f>
        <v>2.7454545454545451</v>
      </c>
      <c r="Y115" s="14">
        <f>IF('Indicator Data'!AD117="No data","x",IF('Indicator Data'!AD117&gt;Y$136,10,IF('Indicator Data'!AD117&lt;Y$135,0,10-(Y$136-'Indicator Data'!AD117)/(Y$136-Y$135)*10)))</f>
        <v>10</v>
      </c>
      <c r="Z115" s="139">
        <f>IF('Indicator Data'!AA117="No data","x",'Indicator Data'!AA117/'Indicator Data'!$BE117*100000)</f>
        <v>0</v>
      </c>
      <c r="AA115" s="137">
        <f t="shared" si="43"/>
        <v>0</v>
      </c>
      <c r="AB115" s="139">
        <f>IF('Indicator Data'!AB117="No data","x",'Indicator Data'!AB117/'Indicator Data'!$BE117*100000)</f>
        <v>0</v>
      </c>
      <c r="AC115" s="137">
        <f t="shared" si="44"/>
        <v>0</v>
      </c>
      <c r="AD115" s="54">
        <f t="shared" si="45"/>
        <v>3.7890909090909091</v>
      </c>
      <c r="AE115" s="14">
        <f>IF('Indicator Data'!T117="No data","x",IF('Indicator Data'!T117&gt;AE$136,10,IF('Indicator Data'!T117&lt;AE$135,0,10-(AE$136-'Indicator Data'!T117)/(AE$136-AE$135)*10)))</f>
        <v>10</v>
      </c>
      <c r="AF115" s="14">
        <f>IF('Indicator Data'!U117="No data","x",IF('Indicator Data'!U117&gt;AF$136,10,IF('Indicator Data'!U117&lt;AF$135,0,10-(AF$136-'Indicator Data'!U117)/(AF$136-AF$135)*10)))</f>
        <v>10</v>
      </c>
      <c r="AG115" s="54">
        <f t="shared" si="62"/>
        <v>10</v>
      </c>
      <c r="AH115" s="14">
        <f>IF('Indicator Data'!AN117="No data","x",IF('Indicator Data'!AN117&gt;AH$136,10,IF('Indicator Data'!AN117&lt;AH$135,0,10-(AH$136-'Indicator Data'!AN117)/(AH$136-AH$135)*10)))</f>
        <v>10</v>
      </c>
      <c r="AI115" s="14">
        <f>IF('Indicator Data'!AS117="No data","x",IF('Indicator Data'!AS117&gt;AI$136,10,IF('Indicator Data'!AS117&lt;AI$135,0,10-(AI$136-'Indicator Data'!AS117)/(AI$136-AI$135)*10)))</f>
        <v>6.7998061570637889</v>
      </c>
      <c r="AJ115" s="54">
        <f t="shared" si="46"/>
        <v>8.399903078531894</v>
      </c>
      <c r="AK115" s="37">
        <f>'Indicator Data'!AI117+'Indicator Data'!AH117*0.5+'Indicator Data'!AG117*0.25</f>
        <v>0</v>
      </c>
      <c r="AL115" s="44">
        <f>AK115/'Indicator Data'!BE117</f>
        <v>0</v>
      </c>
      <c r="AM115" s="54">
        <f t="shared" si="58"/>
        <v>0</v>
      </c>
      <c r="AN115" s="14" t="str">
        <f>IF('Indicator Data'!AJ117="No data","x",IF(('Indicator Data'!AJ117)^2&gt;AN$135,10,IF(('Indicator Data'!AJ117)^2&lt;AN$136,0,10-(AN$135-('Indicator Data'!AJ117)^2)/(AN$135-AN$136)*10)))</f>
        <v>x</v>
      </c>
      <c r="AO115" s="54" t="str">
        <f t="shared" si="48"/>
        <v>x</v>
      </c>
      <c r="AP115" s="38">
        <f t="shared" si="53"/>
        <v>7.1544651948110225</v>
      </c>
      <c r="AQ115" s="57">
        <f t="shared" si="54"/>
        <v>4.4806712762785592</v>
      </c>
    </row>
    <row r="116" spans="1:43" s="11" customFormat="1" x14ac:dyDescent="0.25">
      <c r="A116" s="11" t="s">
        <v>459</v>
      </c>
      <c r="B116" s="32" t="s">
        <v>4</v>
      </c>
      <c r="C116" s="32" t="s">
        <v>589</v>
      </c>
      <c r="D116" s="14">
        <f>IF('Indicator Data'!M118="No data",IF((0.1284*LN('Indicator Data'!BD118)-0.4735)&gt;D$136,0,IF((0.1284*LN('Indicator Data'!BD118)-0.4735)&lt;D$135,10,(D$136-(0.1284*LN('Indicator Data'!BD118)-0.4735))/(D$136-D$135)*10)),IF('Indicator Data'!M118&gt;D$136,0,IF('Indicator Data'!M118&lt;D$135,10,(D$136-'Indicator Data'!M118)/(D$136-D$135)*10)))</f>
        <v>7.8461538461538467</v>
      </c>
      <c r="E116" s="14">
        <f>IF('Indicator Data'!N118="No data","x",IF('Indicator Data'!N118&gt;E$136,10,IF('Indicator Data'!N118&lt;E$135,0,10-(E$136-'Indicator Data'!N118)/(E$136-E$135)*10)))</f>
        <v>10</v>
      </c>
      <c r="F116" s="54">
        <f t="shared" si="59"/>
        <v>9.2064509591687855</v>
      </c>
      <c r="G116" s="14">
        <f>IF('Indicator Data'!AE118="No data","x",IF('Indicator Data'!AE118&gt;G$136,10,IF('Indicator Data'!AE118&lt;G$135,0,10-(G$136-'Indicator Data'!AE118)/(G$136-G$135)*10)))</f>
        <v>9.4302218172042398</v>
      </c>
      <c r="H116" s="14">
        <f>IF('Indicator Data'!AF118="No data","x",IF('Indicator Data'!AF118&gt;H$136,10,IF('Indicator Data'!AF118&lt;H$135,0,10-(H$136-'Indicator Data'!AF118)/(H$136-H$135)*10)))</f>
        <v>4.75</v>
      </c>
      <c r="I116" s="54">
        <f t="shared" si="60"/>
        <v>7.0901109086021199</v>
      </c>
      <c r="J116" s="37">
        <f>SUM('Indicator Data'!P118,SUM('Indicator Data'!Q118:R118)*1000000)</f>
        <v>1931237376</v>
      </c>
      <c r="K116" s="37">
        <f>J116/'Indicator Data (national)'!$AY$7</f>
        <v>150.58012427609958</v>
      </c>
      <c r="L116" s="14">
        <f t="shared" si="37"/>
        <v>3.0116024855219914</v>
      </c>
      <c r="M116" s="14">
        <f>IF('Indicator Data'!S118="No data","x",IF('Indicator Data'!S118&gt;M$136,10,IF('Indicator Data'!S118&lt;M$135,0,10-(M$136-'Indicator Data'!S118)/(M$136-M$135)*10)))</f>
        <v>2.6091512063290692</v>
      </c>
      <c r="N116" s="134">
        <f>VLOOKUP(C116,'Indicator Data'!$C$5:$O$136,12,FALSE)/VLOOKUP(B116,'Indicator Data (national)'!$B$5:$AY$13,50,FALSE)*1000000</f>
        <v>4.9509119230920981E-2</v>
      </c>
      <c r="O116" s="14">
        <f t="shared" si="38"/>
        <v>4.9509119230926046E-3</v>
      </c>
      <c r="P116" s="54">
        <f t="shared" si="39"/>
        <v>1.8752348679247177</v>
      </c>
      <c r="Q116" s="47">
        <f t="shared" si="55"/>
        <v>6.8445619237161024</v>
      </c>
      <c r="R116" s="37">
        <f>IF(AND('Indicator Data'!AK118="No data",'Indicator Data'!AL118="No data"),0,SUM('Indicator Data'!AK118:AM118))</f>
        <v>1000</v>
      </c>
      <c r="S116" s="14">
        <f t="shared" si="56"/>
        <v>0</v>
      </c>
      <c r="T116" s="43">
        <f>R116/'Indicator Data'!$BE118</f>
        <v>1.7288326057829451E-3</v>
      </c>
      <c r="U116" s="14">
        <f t="shared" si="57"/>
        <v>3.6509867713251412</v>
      </c>
      <c r="V116" s="15">
        <f t="shared" si="61"/>
        <v>1.8254933856625706</v>
      </c>
      <c r="W116" s="14">
        <f>IF('Indicator Data'!Z118="No data","x",IF('Indicator Data'!Z118&gt;W$136,10,IF('Indicator Data'!Z118&lt;W$135,0,10-(W$136-'Indicator Data'!Z118)/(W$136-W$135)*10)))</f>
        <v>6.2</v>
      </c>
      <c r="X116" s="14">
        <f>IF('Indicator Data'!Y118="No data","x",IF('Indicator Data'!Y118&gt;X$136,10,IF('Indicator Data'!Y118&lt;X$135,0,10-(X$136-'Indicator Data'!Y118)/(X$136-X$135)*10)))</f>
        <v>2.7454545454545451</v>
      </c>
      <c r="Y116" s="14">
        <f>IF('Indicator Data'!AD118="No data","x",IF('Indicator Data'!AD118&gt;Y$136,10,IF('Indicator Data'!AD118&lt;Y$135,0,10-(Y$136-'Indicator Data'!AD118)/(Y$136-Y$135)*10)))</f>
        <v>10</v>
      </c>
      <c r="Z116" s="139">
        <f>IF('Indicator Data'!AA118="No data","x",'Indicator Data'!AA118/'Indicator Data'!$BE118*100000)</f>
        <v>0</v>
      </c>
      <c r="AA116" s="137">
        <f t="shared" si="43"/>
        <v>0</v>
      </c>
      <c r="AB116" s="139">
        <f>IF('Indicator Data'!AB118="No data","x",'Indicator Data'!AB118/'Indicator Data'!$BE118*100000)</f>
        <v>0.51864978173488352</v>
      </c>
      <c r="AC116" s="137">
        <f t="shared" si="44"/>
        <v>5.7162473315533875</v>
      </c>
      <c r="AD116" s="54">
        <f t="shared" si="45"/>
        <v>4.9323403754015862</v>
      </c>
      <c r="AE116" s="14">
        <f>IF('Indicator Data'!T118="No data","x",IF('Indicator Data'!T118&gt;AE$136,10,IF('Indicator Data'!T118&lt;AE$135,0,10-(AE$136-'Indicator Data'!T118)/(AE$136-AE$135)*10)))</f>
        <v>10</v>
      </c>
      <c r="AF116" s="14">
        <f>IF('Indicator Data'!U118="No data","x",IF('Indicator Data'!U118&gt;AF$136,10,IF('Indicator Data'!U118&lt;AF$135,0,10-(AF$136-'Indicator Data'!U118)/(AF$136-AF$135)*10)))</f>
        <v>2.8222434409246357</v>
      </c>
      <c r="AG116" s="54">
        <f t="shared" si="62"/>
        <v>6.4111217204623179</v>
      </c>
      <c r="AH116" s="14">
        <f>IF('Indicator Data'!AN118="No data","x",IF('Indicator Data'!AN118&gt;AH$136,10,IF('Indicator Data'!AN118&lt;AH$135,0,10-(AH$136-'Indicator Data'!AN118)/(AH$136-AH$135)*10)))</f>
        <v>1.5342544444909851</v>
      </c>
      <c r="AI116" s="14">
        <f>IF('Indicator Data'!AS118="No data","x",IF('Indicator Data'!AS118&gt;AI$136,10,IF('Indicator Data'!AS118&lt;AI$135,0,10-(AI$136-'Indicator Data'!AS118)/(AI$136-AI$135)*10)))</f>
        <v>6.8000263288594214</v>
      </c>
      <c r="AJ116" s="54">
        <f t="shared" si="46"/>
        <v>4.1671403866752037</v>
      </c>
      <c r="AK116" s="37">
        <f>'Indicator Data'!AI118+'Indicator Data'!AH118*0.5+'Indicator Data'!AG118*0.25</f>
        <v>19845.067114099766</v>
      </c>
      <c r="AL116" s="44">
        <f>AK116/'Indicator Data'!BE118</f>
        <v>3.430879909080653E-2</v>
      </c>
      <c r="AM116" s="54">
        <f t="shared" si="58"/>
        <v>3.4308799090806534</v>
      </c>
      <c r="AN116" s="14">
        <f>IF('Indicator Data'!AJ118="No data","x",IF(('Indicator Data'!AJ118)^2&gt;AN$135,10,IF(('Indicator Data'!AJ118)^2&lt;AN$136,0,10-(AN$135-('Indicator Data'!AJ118)^2)/(AN$135-AN$136)*10)))</f>
        <v>1.5789473684210531</v>
      </c>
      <c r="AO116" s="54">
        <f t="shared" si="48"/>
        <v>1.5789473684210531</v>
      </c>
      <c r="AP116" s="38">
        <f t="shared" si="53"/>
        <v>4.2903235144525995</v>
      </c>
      <c r="AQ116" s="57">
        <f t="shared" si="54"/>
        <v>3.1527679286985917</v>
      </c>
    </row>
    <row r="117" spans="1:43" s="11" customFormat="1" x14ac:dyDescent="0.25">
      <c r="A117" s="11" t="s">
        <v>460</v>
      </c>
      <c r="B117" s="32" t="s">
        <v>4</v>
      </c>
      <c r="C117" s="32" t="s">
        <v>590</v>
      </c>
      <c r="D117" s="14">
        <f>IF('Indicator Data'!M119="No data",IF((0.1284*LN('Indicator Data'!BD119)-0.4735)&gt;D$136,0,IF((0.1284*LN('Indicator Data'!BD119)-0.4735)&lt;D$135,10,(D$136-(0.1284*LN('Indicator Data'!BD119)-0.4735))/(D$136-D$135)*10)),IF('Indicator Data'!M119&gt;D$136,0,IF('Indicator Data'!M119&lt;D$135,10,(D$136-'Indicator Data'!M119)/(D$136-D$135)*10)))</f>
        <v>7.7384615384615376</v>
      </c>
      <c r="E117" s="14">
        <f>IF('Indicator Data'!N119="No data","x",IF('Indicator Data'!N119&gt;E$136,10,IF('Indicator Data'!N119&lt;E$135,0,10-(E$136-'Indicator Data'!N119)/(E$136-E$135)*10)))</f>
        <v>10</v>
      </c>
      <c r="F117" s="54">
        <f t="shared" si="59"/>
        <v>9.1752938640407482</v>
      </c>
      <c r="G117" s="14">
        <f>IF('Indicator Data'!AE119="No data","x",IF('Indicator Data'!AE119&gt;G$136,10,IF('Indicator Data'!AE119&lt;G$135,0,10-(G$136-'Indicator Data'!AE119)/(G$136-G$135)*10)))</f>
        <v>9.4302218172042398</v>
      </c>
      <c r="H117" s="14">
        <f>IF('Indicator Data'!AF119="No data","x",IF('Indicator Data'!AF119&gt;H$136,10,IF('Indicator Data'!AF119&lt;H$135,0,10-(H$136-'Indicator Data'!AF119)/(H$136-H$135)*10)))</f>
        <v>4.9250000000000007</v>
      </c>
      <c r="I117" s="54">
        <f t="shared" si="60"/>
        <v>7.1776109086021203</v>
      </c>
      <c r="J117" s="37">
        <f>SUM('Indicator Data'!P119,SUM('Indicator Data'!Q119:R119)*1000000)</f>
        <v>1931237376</v>
      </c>
      <c r="K117" s="37">
        <f>J117/'Indicator Data (national)'!$AY$7</f>
        <v>150.58012427609958</v>
      </c>
      <c r="L117" s="14">
        <f t="shared" si="37"/>
        <v>3.0116024855219914</v>
      </c>
      <c r="M117" s="14">
        <f>IF('Indicator Data'!S119="No data","x",IF('Indicator Data'!S119&gt;M$136,10,IF('Indicator Data'!S119&lt;M$135,0,10-(M$136-'Indicator Data'!S119)/(M$136-M$135)*10)))</f>
        <v>2.6091512063290692</v>
      </c>
      <c r="N117" s="134">
        <f>VLOOKUP(C117,'Indicator Data'!$C$5:$O$136,12,FALSE)/VLOOKUP(B117,'Indicator Data (national)'!$B$5:$AY$13,50,FALSE)*1000000</f>
        <v>4.7100718157855631E-2</v>
      </c>
      <c r="O117" s="14">
        <f t="shared" si="38"/>
        <v>4.7100718157864208E-3</v>
      </c>
      <c r="P117" s="54">
        <f t="shared" si="39"/>
        <v>1.8751545878889491</v>
      </c>
      <c r="Q117" s="47">
        <f t="shared" si="55"/>
        <v>6.8508383061431415</v>
      </c>
      <c r="R117" s="37">
        <f>IF(AND('Indicator Data'!AK119="No data",'Indicator Data'!AL119="No data"),0,SUM('Indicator Data'!AK119:AM119))</f>
        <v>0</v>
      </c>
      <c r="S117" s="14">
        <f t="shared" si="56"/>
        <v>0</v>
      </c>
      <c r="T117" s="43">
        <f>R117/'Indicator Data'!$BE119</f>
        <v>0</v>
      </c>
      <c r="U117" s="14">
        <f t="shared" si="57"/>
        <v>0</v>
      </c>
      <c r="V117" s="15">
        <f t="shared" si="61"/>
        <v>0</v>
      </c>
      <c r="W117" s="14">
        <f>IF('Indicator Data'!Z119="No data","x",IF('Indicator Data'!Z119&gt;W$136,10,IF('Indicator Data'!Z119&lt;W$135,0,10-(W$136-'Indicator Data'!Z119)/(W$136-W$135)*10)))</f>
        <v>6.2</v>
      </c>
      <c r="X117" s="14">
        <f>IF('Indicator Data'!Y119="No data","x",IF('Indicator Data'!Y119&gt;X$136,10,IF('Indicator Data'!Y119&lt;X$135,0,10-(X$136-'Indicator Data'!Y119)/(X$136-X$135)*10)))</f>
        <v>2.7454545454545451</v>
      </c>
      <c r="Y117" s="14">
        <f>IF('Indicator Data'!AD119="No data","x",IF('Indicator Data'!AD119&gt;Y$136,10,IF('Indicator Data'!AD119&lt;Y$135,0,10-(Y$136-'Indicator Data'!AD119)/(Y$136-Y$135)*10)))</f>
        <v>10</v>
      </c>
      <c r="Z117" s="139">
        <f>IF('Indicator Data'!AA119="No data","x",'Indicator Data'!AA119/'Indicator Data'!$BE119*100000)</f>
        <v>0</v>
      </c>
      <c r="AA117" s="137">
        <f t="shared" si="43"/>
        <v>0</v>
      </c>
      <c r="AB117" s="139">
        <f>IF('Indicator Data'!AB119="No data","x",'Indicator Data'!AB119/'Indicator Data'!$BE119*100000)</f>
        <v>0</v>
      </c>
      <c r="AC117" s="137">
        <f t="shared" si="44"/>
        <v>0</v>
      </c>
      <c r="AD117" s="54">
        <f t="shared" si="45"/>
        <v>3.7890909090909091</v>
      </c>
      <c r="AE117" s="14">
        <f>IF('Indicator Data'!T119="No data","x",IF('Indicator Data'!T119&gt;AE$136,10,IF('Indicator Data'!T119&lt;AE$135,0,10-(AE$136-'Indicator Data'!T119)/(AE$136-AE$135)*10)))</f>
        <v>10</v>
      </c>
      <c r="AF117" s="14">
        <f>IF('Indicator Data'!U119="No data","x",IF('Indicator Data'!U119&gt;AF$136,10,IF('Indicator Data'!U119&lt;AF$135,0,10-(AF$136-'Indicator Data'!U119)/(AF$136-AF$135)*10)))</f>
        <v>10</v>
      </c>
      <c r="AG117" s="54">
        <f t="shared" si="62"/>
        <v>10</v>
      </c>
      <c r="AH117" s="14">
        <f>IF('Indicator Data'!AN119="No data","x",IF('Indicator Data'!AN119&gt;AH$136,10,IF('Indicator Data'!AN119&lt;AH$135,0,10-(AH$136-'Indicator Data'!AN119)/(AH$136-AH$135)*10)))</f>
        <v>10</v>
      </c>
      <c r="AI117" s="14">
        <f>IF('Indicator Data'!AS119="No data","x",IF('Indicator Data'!AS119&gt;AI$136,10,IF('Indicator Data'!AS119&lt;AI$135,0,10-(AI$136-'Indicator Data'!AS119)/(AI$136-AI$135)*10)))</f>
        <v>6.8002571795970859</v>
      </c>
      <c r="AJ117" s="54">
        <f t="shared" si="46"/>
        <v>8.4001285897985429</v>
      </c>
      <c r="AK117" s="37">
        <f>'Indicator Data'!AI119+'Indicator Data'!AH119*0.5+'Indicator Data'!AG119*0.25</f>
        <v>0</v>
      </c>
      <c r="AL117" s="44">
        <f>AK117/'Indicator Data'!BE119</f>
        <v>0</v>
      </c>
      <c r="AM117" s="54">
        <f t="shared" si="58"/>
        <v>0</v>
      </c>
      <c r="AN117" s="14" t="str">
        <f>IF('Indicator Data'!AJ119="No data","x",IF(('Indicator Data'!AJ119)^2&gt;AN$135,10,IF(('Indicator Data'!AJ119)^2&lt;AN$136,0,10-(AN$135-('Indicator Data'!AJ119)^2)/(AN$135-AN$136)*10)))</f>
        <v>x</v>
      </c>
      <c r="AO117" s="54" t="str">
        <f t="shared" si="48"/>
        <v>x</v>
      </c>
      <c r="AP117" s="38">
        <f t="shared" si="53"/>
        <v>7.1545474732690115</v>
      </c>
      <c r="AQ117" s="57">
        <f t="shared" si="54"/>
        <v>4.4807402166403083</v>
      </c>
    </row>
    <row r="118" spans="1:43" s="11" customFormat="1" x14ac:dyDescent="0.25">
      <c r="A118" s="11" t="s">
        <v>461</v>
      </c>
      <c r="B118" s="32" t="s">
        <v>4</v>
      </c>
      <c r="C118" s="32" t="s">
        <v>591</v>
      </c>
      <c r="D118" s="14">
        <f>IF('Indicator Data'!M120="No data",IF((0.1284*LN('Indicator Data'!BD120)-0.4735)&gt;D$136,0,IF((0.1284*LN('Indicator Data'!BD120)-0.4735)&lt;D$135,10,(D$136-(0.1284*LN('Indicator Data'!BD120)-0.4735))/(D$136-D$135)*10)),IF('Indicator Data'!M120&gt;D$136,0,IF('Indicator Data'!M120&lt;D$135,10,(D$136-'Indicator Data'!M120)/(D$136-D$135)*10)))</f>
        <v>8.3384615384615408</v>
      </c>
      <c r="E118" s="14">
        <f>IF('Indicator Data'!N120="No data","x",IF('Indicator Data'!N120&gt;E$136,10,IF('Indicator Data'!N120&lt;E$135,0,10-(E$136-'Indicator Data'!N120)/(E$136-E$135)*10)))</f>
        <v>10</v>
      </c>
      <c r="F118" s="54">
        <f t="shared" si="59"/>
        <v>9.3559126188064905</v>
      </c>
      <c r="G118" s="14">
        <f>IF('Indicator Data'!AE120="No data","x",IF('Indicator Data'!AE120&gt;G$136,10,IF('Indicator Data'!AE120&lt;G$135,0,10-(G$136-'Indicator Data'!AE120)/(G$136-G$135)*10)))</f>
        <v>9.4302218172042398</v>
      </c>
      <c r="H118" s="14">
        <f>IF('Indicator Data'!AF120="No data","x",IF('Indicator Data'!AF120&gt;H$136,10,IF('Indicator Data'!AF120&lt;H$135,0,10-(H$136-'Indicator Data'!AF120)/(H$136-H$135)*10)))</f>
        <v>3.9499999999999993</v>
      </c>
      <c r="I118" s="54">
        <f t="shared" si="60"/>
        <v>6.6901109086021195</v>
      </c>
      <c r="J118" s="37">
        <f>SUM('Indicator Data'!P120,SUM('Indicator Data'!Q120:R120)*1000000)</f>
        <v>1931237376</v>
      </c>
      <c r="K118" s="37">
        <f>J118/'Indicator Data (national)'!$AY$7</f>
        <v>150.58012427609958</v>
      </c>
      <c r="L118" s="14">
        <f t="shared" si="37"/>
        <v>3.0116024855219914</v>
      </c>
      <c r="M118" s="14">
        <f>IF('Indicator Data'!S120="No data","x",IF('Indicator Data'!S120&gt;M$136,10,IF('Indicator Data'!S120&lt;M$135,0,10-(M$136-'Indicator Data'!S120)/(M$136-M$135)*10)))</f>
        <v>2.6091512063290692</v>
      </c>
      <c r="N118" s="134">
        <f>VLOOKUP(C118,'Indicator Data'!$C$5:$O$136,12,FALSE)/VLOOKUP(B118,'Indicator Data (national)'!$B$5:$AY$13,50,FALSE)*1000000</f>
        <v>5.0298838687302311E-2</v>
      </c>
      <c r="O118" s="14">
        <f t="shared" si="38"/>
        <v>5.029883868729712E-3</v>
      </c>
      <c r="P118" s="54">
        <f t="shared" si="39"/>
        <v>1.8752611919065967</v>
      </c>
      <c r="Q118" s="47">
        <f t="shared" si="55"/>
        <v>6.8192993345304238</v>
      </c>
      <c r="R118" s="37">
        <f>IF(AND('Indicator Data'!AK120="No data",'Indicator Data'!AL120="No data"),0,SUM('Indicator Data'!AK120:AM120))</f>
        <v>0</v>
      </c>
      <c r="S118" s="14">
        <f t="shared" si="56"/>
        <v>0</v>
      </c>
      <c r="T118" s="43">
        <f>R118/'Indicator Data'!$BE120</f>
        <v>0</v>
      </c>
      <c r="U118" s="14">
        <f t="shared" si="57"/>
        <v>0</v>
      </c>
      <c r="V118" s="15">
        <f t="shared" si="61"/>
        <v>0</v>
      </c>
      <c r="W118" s="14">
        <f>IF('Indicator Data'!Z120="No data","x",IF('Indicator Data'!Z120&gt;W$136,10,IF('Indicator Data'!Z120&lt;W$135,0,10-(W$136-'Indicator Data'!Z120)/(W$136-W$135)*10)))</f>
        <v>6.2</v>
      </c>
      <c r="X118" s="14">
        <f>IF('Indicator Data'!Y120="No data","x",IF('Indicator Data'!Y120&gt;X$136,10,IF('Indicator Data'!Y120&lt;X$135,0,10-(X$136-'Indicator Data'!Y120)/(X$136-X$135)*10)))</f>
        <v>2.7454545454545451</v>
      </c>
      <c r="Y118" s="14">
        <f>IF('Indicator Data'!AD120="No data","x",IF('Indicator Data'!AD120&gt;Y$136,10,IF('Indicator Data'!AD120&lt;Y$135,0,10-(Y$136-'Indicator Data'!AD120)/(Y$136-Y$135)*10)))</f>
        <v>10</v>
      </c>
      <c r="Z118" s="139">
        <f>IF('Indicator Data'!AA120="No data","x",'Indicator Data'!AA120/'Indicator Data'!$BE120*100000)</f>
        <v>0</v>
      </c>
      <c r="AA118" s="137">
        <f t="shared" si="43"/>
        <v>0</v>
      </c>
      <c r="AB118" s="139">
        <f>IF('Indicator Data'!AB120="No data","x",'Indicator Data'!AB120/'Indicator Data'!$BE120*100000)</f>
        <v>0.92874828878127791</v>
      </c>
      <c r="AC118" s="137">
        <f t="shared" si="44"/>
        <v>6.5596600886059537</v>
      </c>
      <c r="AD118" s="54">
        <f t="shared" si="45"/>
        <v>5.1010229268120995</v>
      </c>
      <c r="AE118" s="14">
        <f>IF('Indicator Data'!T120="No data","x",IF('Indicator Data'!T120&gt;AE$136,10,IF('Indicator Data'!T120&lt;AE$135,0,10-(AE$136-'Indicator Data'!T120)/(AE$136-AE$135)*10)))</f>
        <v>10</v>
      </c>
      <c r="AF118" s="14">
        <f>IF('Indicator Data'!U120="No data","x",IF('Indicator Data'!U120&gt;AF$136,10,IF('Indicator Data'!U120&lt;AF$135,0,10-(AF$136-'Indicator Data'!U120)/(AF$136-AF$135)*10)))</f>
        <v>4.1777574574345744</v>
      </c>
      <c r="AG118" s="54">
        <f t="shared" si="62"/>
        <v>7.0888787287172867</v>
      </c>
      <c r="AH118" s="14">
        <f>IF('Indicator Data'!AN120="No data","x",IF('Indicator Data'!AN120&gt;AH$136,10,IF('Indicator Data'!AN120&lt;AH$135,0,10-(AH$136-'Indicator Data'!AN120)/(AH$136-AH$135)*10)))</f>
        <v>5.0626391296363487</v>
      </c>
      <c r="AI118" s="14">
        <f>IF('Indicator Data'!AS120="No data","x",IF('Indicator Data'!AS120&gt;AI$136,10,IF('Indicator Data'!AS120&lt;AI$135,0,10-(AI$136-'Indicator Data'!AS120)/(AI$136-AI$135)*10)))</f>
        <v>6.8000519566609787</v>
      </c>
      <c r="AJ118" s="54">
        <f t="shared" si="46"/>
        <v>5.9313455431486641</v>
      </c>
      <c r="AK118" s="37">
        <f>'Indicator Data'!AI120+'Indicator Data'!AH120*0.5+'Indicator Data'!AG120*0.25</f>
        <v>0</v>
      </c>
      <c r="AL118" s="44">
        <f>AK118/'Indicator Data'!BE120</f>
        <v>0</v>
      </c>
      <c r="AM118" s="54">
        <f t="shared" si="58"/>
        <v>0</v>
      </c>
      <c r="AN118" s="14">
        <f>IF('Indicator Data'!AJ120="No data","x",IF(('Indicator Data'!AJ120)^2&gt;AN$135,10,IF(('Indicator Data'!AJ120)^2&lt;AN$136,0,10-(AN$135-('Indicator Data'!AJ120)^2)/(AN$135-AN$136)*10)))</f>
        <v>4.2105263157894735</v>
      </c>
      <c r="AO118" s="54">
        <f t="shared" si="48"/>
        <v>4.2105263157894735</v>
      </c>
      <c r="AP118" s="38">
        <f t="shared" si="53"/>
        <v>4.8527546073005903</v>
      </c>
      <c r="AQ118" s="57">
        <f t="shared" si="54"/>
        <v>2.7722086361577336</v>
      </c>
    </row>
    <row r="119" spans="1:43" s="11" customFormat="1" x14ac:dyDescent="0.25">
      <c r="A119" s="11" t="s">
        <v>462</v>
      </c>
      <c r="B119" s="32" t="s">
        <v>4</v>
      </c>
      <c r="C119" s="32" t="s">
        <v>592</v>
      </c>
      <c r="D119" s="14">
        <f>IF('Indicator Data'!M121="No data",IF((0.1284*LN('Indicator Data'!BD121)-0.4735)&gt;D$136,0,IF((0.1284*LN('Indicator Data'!BD121)-0.4735)&lt;D$135,10,(D$136-(0.1284*LN('Indicator Data'!BD121)-0.4735))/(D$136-D$135)*10)),IF('Indicator Data'!M121&gt;D$136,0,IF('Indicator Data'!M121&lt;D$135,10,(D$136-'Indicator Data'!M121)/(D$136-D$135)*10)))</f>
        <v>7.8461538461538467</v>
      </c>
      <c r="E119" s="14">
        <f>IF('Indicator Data'!N121="No data","x",IF('Indicator Data'!N121&gt;E$136,10,IF('Indicator Data'!N121&lt;E$135,0,10-(E$136-'Indicator Data'!N121)/(E$136-E$135)*10)))</f>
        <v>10</v>
      </c>
      <c r="F119" s="54">
        <f t="shared" si="59"/>
        <v>9.2064509591687855</v>
      </c>
      <c r="G119" s="14">
        <f>IF('Indicator Data'!AE121="No data","x",IF('Indicator Data'!AE121&gt;G$136,10,IF('Indicator Data'!AE121&lt;G$135,0,10-(G$136-'Indicator Data'!AE121)/(G$136-G$135)*10)))</f>
        <v>9.4302218172042398</v>
      </c>
      <c r="H119" s="14">
        <f>IF('Indicator Data'!AF121="No data","x",IF('Indicator Data'!AF121&gt;H$136,10,IF('Indicator Data'!AF121&lt;H$135,0,10-(H$136-'Indicator Data'!AF121)/(H$136-H$135)*10)))</f>
        <v>4.75</v>
      </c>
      <c r="I119" s="54">
        <f t="shared" si="60"/>
        <v>7.0901109086021199</v>
      </c>
      <c r="J119" s="37">
        <f>SUM('Indicator Data'!P121,SUM('Indicator Data'!Q121:R121)*1000000)</f>
        <v>1931237376</v>
      </c>
      <c r="K119" s="37">
        <f>J119/'Indicator Data (national)'!$AY$7</f>
        <v>150.58012427609958</v>
      </c>
      <c r="L119" s="14">
        <f t="shared" si="37"/>
        <v>3.0116024855219914</v>
      </c>
      <c r="M119" s="14">
        <f>IF('Indicator Data'!S121="No data","x",IF('Indicator Data'!S121&gt;M$136,10,IF('Indicator Data'!S121&lt;M$135,0,10-(M$136-'Indicator Data'!S121)/(M$136-M$135)*10)))</f>
        <v>2.6091512063290692</v>
      </c>
      <c r="N119" s="134">
        <f>VLOOKUP(C119,'Indicator Data'!$C$5:$O$136,12,FALSE)/VLOOKUP(B119,'Indicator Data (national)'!$B$5:$AY$13,50,FALSE)*1000000</f>
        <v>5.3779923049057515E-2</v>
      </c>
      <c r="O119" s="14">
        <f t="shared" si="38"/>
        <v>5.3779923049077638E-3</v>
      </c>
      <c r="P119" s="54">
        <f t="shared" si="39"/>
        <v>1.8753772280519894</v>
      </c>
      <c r="Q119" s="47">
        <f t="shared" si="55"/>
        <v>6.84459751374792</v>
      </c>
      <c r="R119" s="37">
        <f>IF(AND('Indicator Data'!AK121="No data",'Indicator Data'!AL121="No data"),0,SUM('Indicator Data'!AK121:AM121))</f>
        <v>0</v>
      </c>
      <c r="S119" s="14">
        <f t="shared" si="56"/>
        <v>0</v>
      </c>
      <c r="T119" s="43">
        <f>R119/'Indicator Data'!$BE121</f>
        <v>0</v>
      </c>
      <c r="U119" s="14">
        <f t="shared" si="57"/>
        <v>0</v>
      </c>
      <c r="V119" s="15">
        <f t="shared" si="61"/>
        <v>0</v>
      </c>
      <c r="W119" s="14">
        <f>IF('Indicator Data'!Z121="No data","x",IF('Indicator Data'!Z121&gt;W$136,10,IF('Indicator Data'!Z121&lt;W$135,0,10-(W$136-'Indicator Data'!Z121)/(W$136-W$135)*10)))</f>
        <v>6.2</v>
      </c>
      <c r="X119" s="14">
        <f>IF('Indicator Data'!Y121="No data","x",IF('Indicator Data'!Y121&gt;X$136,10,IF('Indicator Data'!Y121&lt;X$135,0,10-(X$136-'Indicator Data'!Y121)/(X$136-X$135)*10)))</f>
        <v>2.7454545454545451</v>
      </c>
      <c r="Y119" s="14">
        <f>IF('Indicator Data'!AD121="No data","x",IF('Indicator Data'!AD121&gt;Y$136,10,IF('Indicator Data'!AD121&lt;Y$135,0,10-(Y$136-'Indicator Data'!AD121)/(Y$136-Y$135)*10)))</f>
        <v>10</v>
      </c>
      <c r="Z119" s="139">
        <f>IF('Indicator Data'!AA121="No data","x",'Indicator Data'!AA121/'Indicator Data'!$BE121*100000)</f>
        <v>0</v>
      </c>
      <c r="AA119" s="137">
        <f t="shared" si="43"/>
        <v>0</v>
      </c>
      <c r="AB119" s="139">
        <f>IF('Indicator Data'!AB121="No data","x",'Indicator Data'!AB121/'Indicator Data'!$BE121*100000)</f>
        <v>0.52923307071612291</v>
      </c>
      <c r="AC119" s="137">
        <f t="shared" si="44"/>
        <v>5.7454899151899657</v>
      </c>
      <c r="AD119" s="54">
        <f t="shared" si="45"/>
        <v>4.9381888921289017</v>
      </c>
      <c r="AE119" s="14">
        <f>IF('Indicator Data'!T121="No data","x",IF('Indicator Data'!T121&gt;AE$136,10,IF('Indicator Data'!T121&lt;AE$135,0,10-(AE$136-'Indicator Data'!T121)/(AE$136-AE$135)*10)))</f>
        <v>10</v>
      </c>
      <c r="AF119" s="14">
        <f>IF('Indicator Data'!U121="No data","x",IF('Indicator Data'!U121&gt;AF$136,10,IF('Indicator Data'!U121&lt;AF$135,0,10-(AF$136-'Indicator Data'!U121)/(AF$136-AF$135)*10)))</f>
        <v>3.1111386829616308</v>
      </c>
      <c r="AG119" s="54">
        <f t="shared" si="62"/>
        <v>6.5555693414808154</v>
      </c>
      <c r="AH119" s="14">
        <f>IF('Indicator Data'!AN121="No data","x",IF('Indicator Data'!AN121&gt;AH$136,10,IF('Indicator Data'!AN121&lt;AH$135,0,10-(AH$136-'Indicator Data'!AN121)/(AH$136-AH$135)*10)))</f>
        <v>3.4773030192877528</v>
      </c>
      <c r="AI119" s="14">
        <f>IF('Indicator Data'!AS121="No data","x",IF('Indicator Data'!AS121&gt;AI$136,10,IF('Indicator Data'!AS121&lt;AI$135,0,10-(AI$136-'Indicator Data'!AS121)/(AI$136-AI$135)*10)))</f>
        <v>6.7999515327759603</v>
      </c>
      <c r="AJ119" s="54">
        <f t="shared" si="46"/>
        <v>5.1386272760318565</v>
      </c>
      <c r="AK119" s="37">
        <f>'Indicator Data'!AI121+'Indicator Data'!AH121*0.5+'Indicator Data'!AG121*0.25</f>
        <v>125639.57574121756</v>
      </c>
      <c r="AL119" s="44">
        <f>AK119/'Indicator Data'!BE121</f>
        <v>0.22164206157665159</v>
      </c>
      <c r="AM119" s="54">
        <f t="shared" si="58"/>
        <v>10</v>
      </c>
      <c r="AN119" s="14">
        <f>IF('Indicator Data'!AJ121="No data","x",IF(('Indicator Data'!AJ121)^2&gt;AN$135,10,IF(('Indicator Data'!AJ121)^2&lt;AN$136,0,10-(AN$135-('Indicator Data'!AJ121)^2)/(AN$135-AN$136)*10)))</f>
        <v>4.2105263157894735</v>
      </c>
      <c r="AO119" s="54">
        <f t="shared" si="48"/>
        <v>4.2105263157894735</v>
      </c>
      <c r="AP119" s="38">
        <f t="shared" si="53"/>
        <v>6.9235048386887277</v>
      </c>
      <c r="AQ119" s="57">
        <f t="shared" si="54"/>
        <v>4.2898972468146015</v>
      </c>
    </row>
    <row r="120" spans="1:43" s="11" customFormat="1" x14ac:dyDescent="0.25">
      <c r="A120" s="11" t="s">
        <v>463</v>
      </c>
      <c r="B120" s="32" t="s">
        <v>4</v>
      </c>
      <c r="C120" s="32" t="s">
        <v>593</v>
      </c>
      <c r="D120" s="14">
        <f>IF('Indicator Data'!M122="No data",IF((0.1284*LN('Indicator Data'!BD122)-0.4735)&gt;D$136,0,IF((0.1284*LN('Indicator Data'!BD122)-0.4735)&lt;D$135,10,(D$136-(0.1284*LN('Indicator Data'!BD122)-0.4735))/(D$136-D$135)*10)),IF('Indicator Data'!M122&gt;D$136,0,IF('Indicator Data'!M122&lt;D$135,10,(D$136-'Indicator Data'!M122)/(D$136-D$135)*10)))</f>
        <v>8.815384615384616</v>
      </c>
      <c r="E120" s="14">
        <f>IF('Indicator Data'!N122="No data","x",IF('Indicator Data'!N122&gt;E$136,10,IF('Indicator Data'!N122&lt;E$135,0,10-(E$136-'Indicator Data'!N122)/(E$136-E$135)*10)))</f>
        <v>10</v>
      </c>
      <c r="F120" s="54">
        <f t="shared" si="59"/>
        <v>9.51398643924799</v>
      </c>
      <c r="G120" s="14">
        <f>IF('Indicator Data'!AE122="No data","x",IF('Indicator Data'!AE122&gt;G$136,10,IF('Indicator Data'!AE122&lt;G$135,0,10-(G$136-'Indicator Data'!AE122)/(G$136-G$135)*10)))</f>
        <v>9.4302218172042398</v>
      </c>
      <c r="H120" s="14">
        <f>IF('Indicator Data'!AF122="No data","x",IF('Indicator Data'!AF122&gt;H$136,10,IF('Indicator Data'!AF122&lt;H$135,0,10-(H$136-'Indicator Data'!AF122)/(H$136-H$135)*10)))</f>
        <v>3.1749999999999998</v>
      </c>
      <c r="I120" s="54">
        <f t="shared" si="60"/>
        <v>6.3026109086021194</v>
      </c>
      <c r="J120" s="37">
        <f>SUM('Indicator Data'!P122,SUM('Indicator Data'!Q122:R122)*1000000)</f>
        <v>1931237376</v>
      </c>
      <c r="K120" s="37">
        <f>J120/'Indicator Data (national)'!$AY$7</f>
        <v>150.58012427609958</v>
      </c>
      <c r="L120" s="14">
        <f t="shared" si="37"/>
        <v>3.0116024855219914</v>
      </c>
      <c r="M120" s="14">
        <f>IF('Indicator Data'!S122="No data","x",IF('Indicator Data'!S122&gt;M$136,10,IF('Indicator Data'!S122&lt;M$135,0,10-(M$136-'Indicator Data'!S122)/(M$136-M$135)*10)))</f>
        <v>2.6091512063290692</v>
      </c>
      <c r="N120" s="134">
        <f>VLOOKUP(C120,'Indicator Data'!$C$5:$O$136,12,FALSE)/VLOOKUP(B120,'Indicator Data (national)'!$B$5:$AY$13,50,FALSE)*1000000</f>
        <v>5.0771669216051946E-2</v>
      </c>
      <c r="O120" s="14">
        <f t="shared" si="38"/>
        <v>5.0771669216036486E-3</v>
      </c>
      <c r="P120" s="54">
        <f t="shared" si="39"/>
        <v>1.8752769529242215</v>
      </c>
      <c r="Q120" s="47">
        <f t="shared" si="55"/>
        <v>6.8014651850055801</v>
      </c>
      <c r="R120" s="37">
        <f>IF(AND('Indicator Data'!AK122="No data",'Indicator Data'!AL122="No data"),0,SUM('Indicator Data'!AK122:AM122))</f>
        <v>0</v>
      </c>
      <c r="S120" s="14">
        <f t="shared" si="56"/>
        <v>0</v>
      </c>
      <c r="T120" s="43">
        <f>R120/'Indicator Data'!$BE122</f>
        <v>0</v>
      </c>
      <c r="U120" s="14">
        <f t="shared" si="57"/>
        <v>0</v>
      </c>
      <c r="V120" s="15">
        <f t="shared" si="61"/>
        <v>0</v>
      </c>
      <c r="W120" s="14">
        <f>IF('Indicator Data'!Z122="No data","x",IF('Indicator Data'!Z122&gt;W$136,10,IF('Indicator Data'!Z122&lt;W$135,0,10-(W$136-'Indicator Data'!Z122)/(W$136-W$135)*10)))</f>
        <v>6.2</v>
      </c>
      <c r="X120" s="14">
        <f>IF('Indicator Data'!Y122="No data","x",IF('Indicator Data'!Y122&gt;X$136,10,IF('Indicator Data'!Y122&lt;X$135,0,10-(X$136-'Indicator Data'!Y122)/(X$136-X$135)*10)))</f>
        <v>2.7454545454545451</v>
      </c>
      <c r="Y120" s="14">
        <f>IF('Indicator Data'!AD122="No data","x",IF('Indicator Data'!AD122&gt;Y$136,10,IF('Indicator Data'!AD122&lt;Y$135,0,10-(Y$136-'Indicator Data'!AD122)/(Y$136-Y$135)*10)))</f>
        <v>10</v>
      </c>
      <c r="Z120" s="139">
        <f>IF('Indicator Data'!AA122="No data","x",'Indicator Data'!AA122/'Indicator Data'!$BE122*100000)</f>
        <v>0</v>
      </c>
      <c r="AA120" s="137">
        <f t="shared" si="43"/>
        <v>0</v>
      </c>
      <c r="AB120" s="139">
        <f>IF('Indicator Data'!AB122="No data","x",'Indicator Data'!AB122/'Indicator Data'!$BE122*100000)</f>
        <v>0</v>
      </c>
      <c r="AC120" s="137">
        <f t="shared" si="44"/>
        <v>0</v>
      </c>
      <c r="AD120" s="54">
        <f t="shared" si="45"/>
        <v>3.7890909090909091</v>
      </c>
      <c r="AE120" s="14">
        <f>IF('Indicator Data'!T122="No data","x",IF('Indicator Data'!T122&gt;AE$136,10,IF('Indicator Data'!T122&lt;AE$135,0,10-(AE$136-'Indicator Data'!T122)/(AE$136-AE$135)*10)))</f>
        <v>10</v>
      </c>
      <c r="AF120" s="14">
        <f>IF('Indicator Data'!U122="No data","x",IF('Indicator Data'!U122&gt;AF$136,10,IF('Indicator Data'!U122&lt;AF$135,0,10-(AF$136-'Indicator Data'!U122)/(AF$136-AF$135)*10)))</f>
        <v>7.644505725240438</v>
      </c>
      <c r="AG120" s="54">
        <f t="shared" si="62"/>
        <v>8.8222528626202195</v>
      </c>
      <c r="AH120" s="14">
        <f>IF('Indicator Data'!AN122="No data","x",IF('Indicator Data'!AN122&gt;AH$136,10,IF('Indicator Data'!AN122&lt;AH$135,0,10-(AH$136-'Indicator Data'!AN122)/(AH$136-AH$135)*10)))</f>
        <v>5.9828342391874587</v>
      </c>
      <c r="AI120" s="14">
        <f>IF('Indicator Data'!AS122="No data","x",IF('Indicator Data'!AS122&gt;AI$136,10,IF('Indicator Data'!AS122&lt;AI$135,0,10-(AI$136-'Indicator Data'!AS122)/(AI$136-AI$135)*10)))</f>
        <v>6.8002014563616147</v>
      </c>
      <c r="AJ120" s="54">
        <f t="shared" si="46"/>
        <v>6.3915178477745371</v>
      </c>
      <c r="AK120" s="37">
        <f>'Indicator Data'!AI122+'Indicator Data'!AH122*0.5+'Indicator Data'!AG122*0.25</f>
        <v>73847.840713698315</v>
      </c>
      <c r="AL120" s="44">
        <f>AK120/'Indicator Data'!BE122</f>
        <v>0.22150785937573544</v>
      </c>
      <c r="AM120" s="54">
        <f t="shared" si="58"/>
        <v>10</v>
      </c>
      <c r="AN120" s="14">
        <f>IF('Indicator Data'!AJ122="No data","x",IF(('Indicator Data'!AJ122)^2&gt;AN$135,10,IF(('Indicator Data'!AJ122)^2&lt;AN$136,0,10-(AN$135-('Indicator Data'!AJ122)^2)/(AN$135-AN$136)*10)))</f>
        <v>7.8947368421052637</v>
      </c>
      <c r="AO120" s="54">
        <f t="shared" si="48"/>
        <v>7.8947368421052637</v>
      </c>
      <c r="AP120" s="38">
        <f t="shared" si="53"/>
        <v>8.0189957203504907</v>
      </c>
      <c r="AQ120" s="57">
        <f t="shared" si="54"/>
        <v>5.2496405042481875</v>
      </c>
    </row>
    <row r="121" spans="1:43" s="11" customFormat="1" x14ac:dyDescent="0.25">
      <c r="A121" s="11" t="s">
        <v>464</v>
      </c>
      <c r="B121" s="32" t="s">
        <v>4</v>
      </c>
      <c r="C121" s="32" t="s">
        <v>594</v>
      </c>
      <c r="D121" s="14">
        <f>IF('Indicator Data'!M123="No data",IF((0.1284*LN('Indicator Data'!BD123)-0.4735)&gt;D$136,0,IF((0.1284*LN('Indicator Data'!BD123)-0.4735)&lt;D$135,10,(D$136-(0.1284*LN('Indicator Data'!BD123)-0.4735))/(D$136-D$135)*10)),IF('Indicator Data'!M123&gt;D$136,0,IF('Indicator Data'!M123&lt;D$135,10,(D$136-'Indicator Data'!M123)/(D$136-D$135)*10)))</f>
        <v>8.815384615384616</v>
      </c>
      <c r="E121" s="14">
        <f>IF('Indicator Data'!N123="No data","x",IF('Indicator Data'!N123&gt;E$136,10,IF('Indicator Data'!N123&lt;E$135,0,10-(E$136-'Indicator Data'!N123)/(E$136-E$135)*10)))</f>
        <v>10</v>
      </c>
      <c r="F121" s="54">
        <f t="shared" si="59"/>
        <v>9.51398643924799</v>
      </c>
      <c r="G121" s="14">
        <f>IF('Indicator Data'!AE123="No data","x",IF('Indicator Data'!AE123&gt;G$136,10,IF('Indicator Data'!AE123&lt;G$135,0,10-(G$136-'Indicator Data'!AE123)/(G$136-G$135)*10)))</f>
        <v>9.4302218172042398</v>
      </c>
      <c r="H121" s="14">
        <f>IF('Indicator Data'!AF123="No data","x",IF('Indicator Data'!AF123&gt;H$136,10,IF('Indicator Data'!AF123&lt;H$135,0,10-(H$136-'Indicator Data'!AF123)/(H$136-H$135)*10)))</f>
        <v>3.1749999999999998</v>
      </c>
      <c r="I121" s="54">
        <f t="shared" si="60"/>
        <v>6.3026109086021194</v>
      </c>
      <c r="J121" s="37">
        <f>SUM('Indicator Data'!P123,SUM('Indicator Data'!Q123:R123)*1000000)</f>
        <v>1931237376</v>
      </c>
      <c r="K121" s="37">
        <f>J121/'Indicator Data (national)'!$AY$7</f>
        <v>150.58012427609958</v>
      </c>
      <c r="L121" s="14">
        <f t="shared" si="37"/>
        <v>3.0116024855219914</v>
      </c>
      <c r="M121" s="14">
        <f>IF('Indicator Data'!S123="No data","x",IF('Indicator Data'!S123&gt;M$136,10,IF('Indicator Data'!S123&lt;M$135,0,10-(M$136-'Indicator Data'!S123)/(M$136-M$135)*10)))</f>
        <v>2.6091512063290692</v>
      </c>
      <c r="N121" s="134">
        <f>VLOOKUP(C121,'Indicator Data'!$C$5:$O$136,12,FALSE)/VLOOKUP(B121,'Indicator Data (national)'!$B$5:$AY$13,50,FALSE)*1000000</f>
        <v>5.2924661337726317E-2</v>
      </c>
      <c r="O121" s="14">
        <f t="shared" si="38"/>
        <v>5.2924661337723222E-3</v>
      </c>
      <c r="P121" s="54">
        <f t="shared" si="39"/>
        <v>1.8753487193282776</v>
      </c>
      <c r="Q121" s="47">
        <f t="shared" si="55"/>
        <v>6.8014831266065947</v>
      </c>
      <c r="R121" s="37">
        <f>IF(AND('Indicator Data'!AK123="No data",'Indicator Data'!AL123="No data"),0,SUM('Indicator Data'!AK123:AM123))</f>
        <v>39181</v>
      </c>
      <c r="S121" s="14">
        <f t="shared" si="56"/>
        <v>5.3102517203784467</v>
      </c>
      <c r="T121" s="43">
        <f>R121/'Indicator Data'!$BE123</f>
        <v>9.032250628184145E-2</v>
      </c>
      <c r="U121" s="14">
        <f t="shared" si="57"/>
        <v>9.6860698579344877</v>
      </c>
      <c r="V121" s="15">
        <f t="shared" si="61"/>
        <v>7.4981607891564668</v>
      </c>
      <c r="W121" s="14">
        <f>IF('Indicator Data'!Z123="No data","x",IF('Indicator Data'!Z123&gt;W$136,10,IF('Indicator Data'!Z123&lt;W$135,0,10-(W$136-'Indicator Data'!Z123)/(W$136-W$135)*10)))</f>
        <v>6.2</v>
      </c>
      <c r="X121" s="14">
        <f>IF('Indicator Data'!Y123="No data","x",IF('Indicator Data'!Y123&gt;X$136,10,IF('Indicator Data'!Y123&lt;X$135,0,10-(X$136-'Indicator Data'!Y123)/(X$136-X$135)*10)))</f>
        <v>2.7454545454545451</v>
      </c>
      <c r="Y121" s="14">
        <f>IF('Indicator Data'!AD123="No data","x",IF('Indicator Data'!AD123&gt;Y$136,10,IF('Indicator Data'!AD123&lt;Y$135,0,10-(Y$136-'Indicator Data'!AD123)/(Y$136-Y$135)*10)))</f>
        <v>10</v>
      </c>
      <c r="Z121" s="139">
        <f>IF('Indicator Data'!AA123="No data","x",'Indicator Data'!AA123/'Indicator Data'!$BE123*100000)</f>
        <v>0</v>
      </c>
      <c r="AA121" s="137">
        <f t="shared" si="43"/>
        <v>0</v>
      </c>
      <c r="AB121" s="139">
        <f>IF('Indicator Data'!AB123="No data","x",'Indicator Data'!AB123/'Indicator Data'!$BE123*100000)</f>
        <v>0.69157887457064471</v>
      </c>
      <c r="AC121" s="137">
        <f t="shared" si="44"/>
        <v>6.1328057285190889</v>
      </c>
      <c r="AD121" s="54">
        <f t="shared" si="45"/>
        <v>5.0156520547947263</v>
      </c>
      <c r="AE121" s="14">
        <f>IF('Indicator Data'!T123="No data","x",IF('Indicator Data'!T123&gt;AE$136,10,IF('Indicator Data'!T123&lt;AE$135,0,10-(AE$136-'Indicator Data'!T123)/(AE$136-AE$135)*10)))</f>
        <v>10</v>
      </c>
      <c r="AF121" s="14">
        <f>IF('Indicator Data'!U123="No data","x",IF('Indicator Data'!U123&gt;AF$136,10,IF('Indicator Data'!U123&lt;AF$135,0,10-(AF$136-'Indicator Data'!U123)/(AF$136-AF$135)*10)))</f>
        <v>5.7554900032776137</v>
      </c>
      <c r="AG121" s="54">
        <f t="shared" si="62"/>
        <v>7.8777450016388073</v>
      </c>
      <c r="AH121" s="14">
        <f>IF('Indicator Data'!AN123="No data","x",IF('Indicator Data'!AN123&gt;AH$136,10,IF('Indicator Data'!AN123&lt;AH$135,0,10-(AH$136-'Indicator Data'!AN123)/(AH$136-AH$135)*10)))</f>
        <v>5.9317143940517996</v>
      </c>
      <c r="AI121" s="14">
        <f>IF('Indicator Data'!AS123="No data","x",IF('Indicator Data'!AS123&gt;AI$136,10,IF('Indicator Data'!AS123&lt;AI$135,0,10-(AI$136-'Indicator Data'!AS123)/(AI$136-AI$135)*10)))</f>
        <v>6.7999846129328301</v>
      </c>
      <c r="AJ121" s="54">
        <f t="shared" si="46"/>
        <v>6.3658495034923153</v>
      </c>
      <c r="AK121" s="37">
        <f>'Indicator Data'!AI123+'Indicator Data'!AH123*0.5+'Indicator Data'!AG123*0.25</f>
        <v>96087.894318600287</v>
      </c>
      <c r="AL121" s="44">
        <f>AK121/'Indicator Data'!BE123</f>
        <v>0.22150785937573547</v>
      </c>
      <c r="AM121" s="54">
        <f t="shared" si="58"/>
        <v>10</v>
      </c>
      <c r="AN121" s="14">
        <f>IF('Indicator Data'!AJ123="No data","x",IF(('Indicator Data'!AJ123)^2&gt;AN$135,10,IF(('Indicator Data'!AJ123)^2&lt;AN$136,0,10-(AN$135-('Indicator Data'!AJ123)^2)/(AN$135-AN$136)*10)))</f>
        <v>4.2105263157894735</v>
      </c>
      <c r="AO121" s="54">
        <f t="shared" si="48"/>
        <v>4.2105263157894735</v>
      </c>
      <c r="AP121" s="38">
        <f t="shared" si="53"/>
        <v>7.3862252493010372</v>
      </c>
      <c r="AQ121" s="57">
        <f t="shared" si="54"/>
        <v>7.4426199262135642</v>
      </c>
    </row>
    <row r="122" spans="1:43" s="11" customFormat="1" x14ac:dyDescent="0.25">
      <c r="A122" s="11" t="s">
        <v>465</v>
      </c>
      <c r="B122" s="32" t="s">
        <v>4</v>
      </c>
      <c r="C122" s="32" t="s">
        <v>595</v>
      </c>
      <c r="D122" s="14">
        <f>IF('Indicator Data'!M124="No data",IF((0.1284*LN('Indicator Data'!BD124)-0.4735)&gt;D$136,0,IF((0.1284*LN('Indicator Data'!BD124)-0.4735)&lt;D$135,10,(D$136-(0.1284*LN('Indicator Data'!BD124)-0.4735))/(D$136-D$135)*10)),IF('Indicator Data'!M124&gt;D$136,0,IF('Indicator Data'!M124&lt;D$135,10,(D$136-'Indicator Data'!M124)/(D$136-D$135)*10)))</f>
        <v>8.0923076923076938</v>
      </c>
      <c r="E122" s="14">
        <f>IF('Indicator Data'!N124="No data","x",IF('Indicator Data'!N124&gt;E$136,10,IF('Indicator Data'!N124&lt;E$135,0,10-(E$136-'Indicator Data'!N124)/(E$136-E$135)*10)))</f>
        <v>9.9952799999999993</v>
      </c>
      <c r="F122" s="54">
        <f t="shared" si="59"/>
        <v>9.2757706050933741</v>
      </c>
      <c r="G122" s="14">
        <f>IF('Indicator Data'!AE124="No data","x",IF('Indicator Data'!AE124&gt;G$136,10,IF('Indicator Data'!AE124&lt;G$135,0,10-(G$136-'Indicator Data'!AE124)/(G$136-G$135)*10)))</f>
        <v>9.4302218172042398</v>
      </c>
      <c r="H122" s="14">
        <f>IF('Indicator Data'!AF124="No data","x",IF('Indicator Data'!AF124&gt;H$136,10,IF('Indicator Data'!AF124&lt;H$135,0,10-(H$136-'Indicator Data'!AF124)/(H$136-H$135)*10)))</f>
        <v>4.3499999999999996</v>
      </c>
      <c r="I122" s="54">
        <f t="shared" si="60"/>
        <v>6.8901109086021197</v>
      </c>
      <c r="J122" s="37">
        <f>SUM('Indicator Data'!P124,SUM('Indicator Data'!Q124:R124)*1000000)</f>
        <v>1931237376</v>
      </c>
      <c r="K122" s="37">
        <f>J122/'Indicator Data (national)'!$AY$7</f>
        <v>150.58012427609958</v>
      </c>
      <c r="L122" s="14">
        <f t="shared" si="37"/>
        <v>3.0116024855219914</v>
      </c>
      <c r="M122" s="14">
        <f>IF('Indicator Data'!S124="No data","x",IF('Indicator Data'!S124&gt;M$136,10,IF('Indicator Data'!S124&lt;M$135,0,10-(M$136-'Indicator Data'!S124)/(M$136-M$135)*10)))</f>
        <v>2.6091512063290692</v>
      </c>
      <c r="N122" s="134">
        <f>VLOOKUP(C122,'Indicator Data'!$C$5:$O$136,12,FALSE)/VLOOKUP(B122,'Indicator Data (national)'!$B$5:$AY$13,50,FALSE)*1000000</f>
        <v>3.8968839281439814E-2</v>
      </c>
      <c r="O122" s="14">
        <f t="shared" si="38"/>
        <v>3.8968839281441348E-3</v>
      </c>
      <c r="P122" s="54">
        <f t="shared" si="39"/>
        <v>1.8748835252597349</v>
      </c>
      <c r="Q122" s="47">
        <f t="shared" si="55"/>
        <v>6.8291339110121498</v>
      </c>
      <c r="R122" s="37">
        <f>IF(AND('Indicator Data'!AK124="No data",'Indicator Data'!AL124="No data"),0,SUM('Indicator Data'!AK124:AM124))</f>
        <v>0</v>
      </c>
      <c r="S122" s="14">
        <f t="shared" si="56"/>
        <v>0</v>
      </c>
      <c r="T122" s="43">
        <f>R122/'Indicator Data'!$BE124</f>
        <v>0</v>
      </c>
      <c r="U122" s="14">
        <f t="shared" si="57"/>
        <v>0</v>
      </c>
      <c r="V122" s="15">
        <f t="shared" si="61"/>
        <v>0</v>
      </c>
      <c r="W122" s="14">
        <f>IF('Indicator Data'!Z124="No data","x",IF('Indicator Data'!Z124&gt;W$136,10,IF('Indicator Data'!Z124&lt;W$135,0,10-(W$136-'Indicator Data'!Z124)/(W$136-W$135)*10)))</f>
        <v>6.2</v>
      </c>
      <c r="X122" s="14">
        <f>IF('Indicator Data'!Y124="No data","x",IF('Indicator Data'!Y124&gt;X$136,10,IF('Indicator Data'!Y124&lt;X$135,0,10-(X$136-'Indicator Data'!Y124)/(X$136-X$135)*10)))</f>
        <v>2.7454545454545451</v>
      </c>
      <c r="Y122" s="14">
        <f>IF('Indicator Data'!AD124="No data","x",IF('Indicator Data'!AD124&gt;Y$136,10,IF('Indicator Data'!AD124&lt;Y$135,0,10-(Y$136-'Indicator Data'!AD124)/(Y$136-Y$135)*10)))</f>
        <v>10</v>
      </c>
      <c r="Z122" s="139">
        <f>IF('Indicator Data'!AA124="No data","x",'Indicator Data'!AA124/'Indicator Data'!$BE124*100000)</f>
        <v>0</v>
      </c>
      <c r="AA122" s="137">
        <f t="shared" si="43"/>
        <v>0</v>
      </c>
      <c r="AB122" s="139">
        <f>IF('Indicator Data'!AB124="No data","x",'Indicator Data'!AB124/'Indicator Data'!$BE124*100000)</f>
        <v>0</v>
      </c>
      <c r="AC122" s="137">
        <f t="shared" si="44"/>
        <v>0</v>
      </c>
      <c r="AD122" s="54">
        <f t="shared" si="45"/>
        <v>3.7890909090909091</v>
      </c>
      <c r="AE122" s="14">
        <f>IF('Indicator Data'!T124="No data","x",IF('Indicator Data'!T124&gt;AE$136,10,IF('Indicator Data'!T124&lt;AE$135,0,10-(AE$136-'Indicator Data'!T124)/(AE$136-AE$135)*10)))</f>
        <v>10</v>
      </c>
      <c r="AF122" s="14">
        <f>IF('Indicator Data'!U124="No data","x",IF('Indicator Data'!U124&gt;AF$136,10,IF('Indicator Data'!U124&lt;AF$135,0,10-(AF$136-'Indicator Data'!U124)/(AF$136-AF$135)*10)))</f>
        <v>3.7111101172792571</v>
      </c>
      <c r="AG122" s="54">
        <f t="shared" si="62"/>
        <v>6.855555058639629</v>
      </c>
      <c r="AH122" s="14">
        <f>IF('Indicator Data'!AN124="No data","x",IF('Indicator Data'!AN124&gt;AH$136,10,IF('Indicator Data'!AN124&lt;AH$135,0,10-(AH$136-'Indicator Data'!AN124)/(AH$136-AH$135)*10)))</f>
        <v>3.2729279200789918</v>
      </c>
      <c r="AI122" s="14">
        <f>IF('Indicator Data'!AS124="No data","x",IF('Indicator Data'!AS124&gt;AI$136,10,IF('Indicator Data'!AS124&lt;AI$135,0,10-(AI$136-'Indicator Data'!AS124)/(AI$136-AI$135)*10)))</f>
        <v>6.7999651507231222</v>
      </c>
      <c r="AJ122" s="54">
        <f t="shared" si="46"/>
        <v>5.0364465354010566</v>
      </c>
      <c r="AK122" s="37">
        <f>'Indicator Data'!AI124+'Indicator Data'!AH124*0.5+'Indicator Data'!AG124*0.25</f>
        <v>0</v>
      </c>
      <c r="AL122" s="44">
        <f>AK122/'Indicator Data'!BE124</f>
        <v>0</v>
      </c>
      <c r="AM122" s="54">
        <f t="shared" si="58"/>
        <v>0</v>
      </c>
      <c r="AN122" s="14">
        <f>IF('Indicator Data'!AJ124="No data","x",IF(('Indicator Data'!AJ124)^2&gt;AN$135,10,IF(('Indicator Data'!AJ124)^2&lt;AN$136,0,10-(AN$135-('Indicator Data'!AJ124)^2)/(AN$135-AN$136)*10)))</f>
        <v>4.2105263157894735</v>
      </c>
      <c r="AO122" s="54">
        <f t="shared" si="48"/>
        <v>4.2105263157894735</v>
      </c>
      <c r="AP122" s="38">
        <f t="shared" si="53"/>
        <v>4.3135896782713283</v>
      </c>
      <c r="AQ122" s="57">
        <f t="shared" si="54"/>
        <v>2.4204255270825392</v>
      </c>
    </row>
    <row r="123" spans="1:43" s="11" customFormat="1" x14ac:dyDescent="0.25">
      <c r="A123" s="11" t="s">
        <v>466</v>
      </c>
      <c r="B123" s="32" t="s">
        <v>4</v>
      </c>
      <c r="C123" s="32" t="s">
        <v>596</v>
      </c>
      <c r="D123" s="14">
        <f>IF('Indicator Data'!M125="No data",IF((0.1284*LN('Indicator Data'!BD125)-0.4735)&gt;D$136,0,IF((0.1284*LN('Indicator Data'!BD125)-0.4735)&lt;D$135,10,(D$136-(0.1284*LN('Indicator Data'!BD125)-0.4735))/(D$136-D$135)*10)),IF('Indicator Data'!M125&gt;D$136,0,IF('Indicator Data'!M125&lt;D$135,10,(D$136-'Indicator Data'!M125)/(D$136-D$135)*10)))</f>
        <v>8.9692307692307693</v>
      </c>
      <c r="E123" s="14">
        <f>IF('Indicator Data'!N125="No data","x",IF('Indicator Data'!N125&gt;E$136,10,IF('Indicator Data'!N125&lt;E$135,0,10-(E$136-'Indicator Data'!N125)/(E$136-E$135)*10)))</f>
        <v>10</v>
      </c>
      <c r="F123" s="54">
        <f t="shared" si="59"/>
        <v>9.5684293401247196</v>
      </c>
      <c r="G123" s="14">
        <f>IF('Indicator Data'!AE125="No data","x",IF('Indicator Data'!AE125&gt;G$136,10,IF('Indicator Data'!AE125&lt;G$135,0,10-(G$136-'Indicator Data'!AE125)/(G$136-G$135)*10)))</f>
        <v>9.4302218172042398</v>
      </c>
      <c r="H123" s="14">
        <f>IF('Indicator Data'!AF125="No data","x",IF('Indicator Data'!AF125&gt;H$136,10,IF('Indicator Data'!AF125&lt;H$135,0,10-(H$136-'Indicator Data'!AF125)/(H$136-H$135)*10)))</f>
        <v>2.9249999999999998</v>
      </c>
      <c r="I123" s="54">
        <f t="shared" si="60"/>
        <v>6.1776109086021194</v>
      </c>
      <c r="J123" s="37">
        <f>SUM('Indicator Data'!P125,SUM('Indicator Data'!Q125:R125)*1000000)</f>
        <v>1931237376</v>
      </c>
      <c r="K123" s="37">
        <f>J123/'Indicator Data (national)'!$AY$7</f>
        <v>150.58012427609958</v>
      </c>
      <c r="L123" s="14">
        <f t="shared" si="37"/>
        <v>3.0116024855219914</v>
      </c>
      <c r="M123" s="14">
        <f>IF('Indicator Data'!S125="No data","x",IF('Indicator Data'!S125&gt;M$136,10,IF('Indicator Data'!S125&lt;M$135,0,10-(M$136-'Indicator Data'!S125)/(M$136-M$135)*10)))</f>
        <v>2.6091512063290692</v>
      </c>
      <c r="N123" s="134">
        <f>VLOOKUP(C123,'Indicator Data'!$C$5:$O$136,12,FALSE)/VLOOKUP(B123,'Indicator Data (national)'!$B$5:$AY$13,50,FALSE)*1000000</f>
        <v>4.1987166941877603E-2</v>
      </c>
      <c r="O123" s="14">
        <f t="shared" si="38"/>
        <v>4.1987166941872545E-3</v>
      </c>
      <c r="P123" s="54">
        <f t="shared" si="39"/>
        <v>1.8749841361817492</v>
      </c>
      <c r="Q123" s="47">
        <f t="shared" si="55"/>
        <v>6.7973634312583266</v>
      </c>
      <c r="R123" s="37">
        <f>IF(AND('Indicator Data'!AK125="No data",'Indicator Data'!AL125="No data"),0,SUM('Indicator Data'!AK125:AM125))</f>
        <v>76696</v>
      </c>
      <c r="S123" s="14">
        <f t="shared" si="56"/>
        <v>6.2825757145440964</v>
      </c>
      <c r="T123" s="43">
        <f>R123/'Indicator Data'!$BE125</f>
        <v>9.8411602653017488E-2</v>
      </c>
      <c r="U123" s="14">
        <f t="shared" si="57"/>
        <v>9.8931592440556972</v>
      </c>
      <c r="V123" s="15">
        <f t="shared" si="61"/>
        <v>8.0878674792998968</v>
      </c>
      <c r="W123" s="14">
        <f>IF('Indicator Data'!Z125="No data","x",IF('Indicator Data'!Z125&gt;W$136,10,IF('Indicator Data'!Z125&lt;W$135,0,10-(W$136-'Indicator Data'!Z125)/(W$136-W$135)*10)))</f>
        <v>6.2</v>
      </c>
      <c r="X123" s="14">
        <f>IF('Indicator Data'!Y125="No data","x",IF('Indicator Data'!Y125&gt;X$136,10,IF('Indicator Data'!Y125&lt;X$135,0,10-(X$136-'Indicator Data'!Y125)/(X$136-X$135)*10)))</f>
        <v>2.7454545454545451</v>
      </c>
      <c r="Y123" s="14">
        <f>IF('Indicator Data'!AD125="No data","x",IF('Indicator Data'!AD125&gt;Y$136,10,IF('Indicator Data'!AD125&lt;Y$135,0,10-(Y$136-'Indicator Data'!AD125)/(Y$136-Y$135)*10)))</f>
        <v>10</v>
      </c>
      <c r="Z123" s="139">
        <f>IF('Indicator Data'!AA125="No data","x",'Indicator Data'!AA125/'Indicator Data'!$BE125*100000)</f>
        <v>0</v>
      </c>
      <c r="AA123" s="137">
        <f t="shared" si="43"/>
        <v>0</v>
      </c>
      <c r="AB123" s="139">
        <f>IF('Indicator Data'!AB125="No data","x",'Indicator Data'!AB125/'Indicator Data'!$BE125*100000)</f>
        <v>0.12831386598129954</v>
      </c>
      <c r="AC123" s="137">
        <f t="shared" si="44"/>
        <v>3.6942453002515672</v>
      </c>
      <c r="AD123" s="54">
        <f t="shared" si="45"/>
        <v>4.5279399691412223</v>
      </c>
      <c r="AE123" s="14">
        <f>IF('Indicator Data'!T125="No data","x",IF('Indicator Data'!T125&gt;AE$136,10,IF('Indicator Data'!T125&lt;AE$135,0,10-(AE$136-'Indicator Data'!T125)/(AE$136-AE$135)*10)))</f>
        <v>10</v>
      </c>
      <c r="AF123" s="14">
        <f>IF('Indicator Data'!U125="No data","x",IF('Indicator Data'!U125&gt;AF$136,10,IF('Indicator Data'!U125&lt;AF$135,0,10-(AF$136-'Indicator Data'!U125)/(AF$136-AF$135)*10)))</f>
        <v>3.0666503449783713</v>
      </c>
      <c r="AG123" s="54">
        <f t="shared" si="62"/>
        <v>6.5333251724891852</v>
      </c>
      <c r="AH123" s="14">
        <f>IF('Indicator Data'!AN125="No data","x",IF('Indicator Data'!AN125&gt;AH$136,10,IF('Indicator Data'!AN125&lt;AH$135,0,10-(AH$136-'Indicator Data'!AN125)/(AH$136-AH$135)*10)))</f>
        <v>1.9433622034737592</v>
      </c>
      <c r="AI123" s="14">
        <f>IF('Indicator Data'!AS125="No data","x",IF('Indicator Data'!AS125&gt;AI$136,10,IF('Indicator Data'!AS125&lt;AI$135,0,10-(AI$136-'Indicator Data'!AS125)/(AI$136-AI$135)*10)))</f>
        <v>6.8000548127800986</v>
      </c>
      <c r="AJ123" s="54">
        <f t="shared" si="46"/>
        <v>4.3717085081269289</v>
      </c>
      <c r="AK123" s="37">
        <f>'Indicator Data'!AI125+'Indicator Data'!AH125*0.5+'Indicator Data'!AG125*0.25</f>
        <v>26738.185174630067</v>
      </c>
      <c r="AL123" s="44">
        <f>AK123/'Indicator Data'!BE125</f>
        <v>3.4308799090806523E-2</v>
      </c>
      <c r="AM123" s="54">
        <f t="shared" si="58"/>
        <v>3.4308799090806534</v>
      </c>
      <c r="AN123" s="14">
        <f>IF('Indicator Data'!AJ125="No data","x",IF(('Indicator Data'!AJ125)^2&gt;AN$135,10,IF(('Indicator Data'!AJ125)^2&lt;AN$136,0,10-(AN$135-('Indicator Data'!AJ125)^2)/(AN$135-AN$136)*10)))</f>
        <v>4.2105263157894735</v>
      </c>
      <c r="AO123" s="54">
        <f t="shared" si="48"/>
        <v>4.2105263157894735</v>
      </c>
      <c r="AP123" s="38">
        <f t="shared" si="53"/>
        <v>4.7079497877039831</v>
      </c>
      <c r="AQ123" s="57">
        <f t="shared" si="54"/>
        <v>6.7113023999907675</v>
      </c>
    </row>
    <row r="124" spans="1:43" s="11" customFormat="1" x14ac:dyDescent="0.25">
      <c r="A124" s="11" t="s">
        <v>467</v>
      </c>
      <c r="B124" s="32" t="s">
        <v>4</v>
      </c>
      <c r="C124" s="32" t="s">
        <v>597</v>
      </c>
      <c r="D124" s="14">
        <f>IF('Indicator Data'!M126="No data",IF((0.1284*LN('Indicator Data'!BD126)-0.4735)&gt;D$136,0,IF((0.1284*LN('Indicator Data'!BD126)-0.4735)&lt;D$135,10,(D$136-(0.1284*LN('Indicator Data'!BD126)-0.4735))/(D$136-D$135)*10)),IF('Indicator Data'!M126&gt;D$136,0,IF('Indicator Data'!M126&lt;D$135,10,(D$136-'Indicator Data'!M126)/(D$136-D$135)*10)))</f>
        <v>8.4</v>
      </c>
      <c r="E124" s="14">
        <f>IF('Indicator Data'!N126="No data","x",IF('Indicator Data'!N126&gt;E$136,10,IF('Indicator Data'!N126&lt;E$135,0,10-(E$136-'Indicator Data'!N126)/(E$136-E$135)*10)))</f>
        <v>10</v>
      </c>
      <c r="F124" s="54">
        <f t="shared" si="59"/>
        <v>9.375500072020742</v>
      </c>
      <c r="G124" s="14">
        <f>IF('Indicator Data'!AE126="No data","x",IF('Indicator Data'!AE126&gt;G$136,10,IF('Indicator Data'!AE126&lt;G$135,0,10-(G$136-'Indicator Data'!AE126)/(G$136-G$135)*10)))</f>
        <v>9.4302218172042398</v>
      </c>
      <c r="H124" s="14">
        <f>IF('Indicator Data'!AF126="No data","x",IF('Indicator Data'!AF126&gt;H$136,10,IF('Indicator Data'!AF126&lt;H$135,0,10-(H$136-'Indicator Data'!AF126)/(H$136-H$135)*10)))</f>
        <v>3.8499999999999996</v>
      </c>
      <c r="I124" s="54">
        <f t="shared" si="60"/>
        <v>6.6401109086021197</v>
      </c>
      <c r="J124" s="37">
        <f>SUM('Indicator Data'!P126,SUM('Indicator Data'!Q126:R126)*1000000)</f>
        <v>1931237376</v>
      </c>
      <c r="K124" s="37">
        <f>J124/'Indicator Data (national)'!$AY$7</f>
        <v>150.58012427609958</v>
      </c>
      <c r="L124" s="14">
        <f t="shared" si="37"/>
        <v>3.0116024855219914</v>
      </c>
      <c r="M124" s="14">
        <f>IF('Indicator Data'!S126="No data","x",IF('Indicator Data'!S126&gt;M$136,10,IF('Indicator Data'!S126&lt;M$135,0,10-(M$136-'Indicator Data'!S126)/(M$136-M$135)*10)))</f>
        <v>2.6091512063290692</v>
      </c>
      <c r="N124" s="134">
        <f>VLOOKUP(C124,'Indicator Data'!$C$5:$O$136,12,FALSE)/VLOOKUP(B124,'Indicator Data (national)'!$B$5:$AY$13,50,FALSE)*1000000</f>
        <v>4.311885073535042E-2</v>
      </c>
      <c r="O124" s="14">
        <f t="shared" si="38"/>
        <v>4.3118850735357483E-3</v>
      </c>
      <c r="P124" s="54">
        <f t="shared" si="39"/>
        <v>1.8750218589748655</v>
      </c>
      <c r="Q124" s="47">
        <f t="shared" si="55"/>
        <v>6.8165332279046167</v>
      </c>
      <c r="R124" s="37">
        <f>IF(AND('Indicator Data'!AK126="No data",'Indicator Data'!AL126="No data"),0,SUM('Indicator Data'!AK126:AM126))</f>
        <v>1725</v>
      </c>
      <c r="S124" s="14">
        <f t="shared" si="56"/>
        <v>0.78929699803097542</v>
      </c>
      <c r="T124" s="43">
        <f>R124/'Indicator Data'!$BE126</f>
        <v>2.7465310119175563E-3</v>
      </c>
      <c r="U124" s="14">
        <f t="shared" si="57"/>
        <v>4.0925367758014843</v>
      </c>
      <c r="V124" s="15">
        <f t="shared" si="61"/>
        <v>2.4409168869162299</v>
      </c>
      <c r="W124" s="14">
        <f>IF('Indicator Data'!Z126="No data","x",IF('Indicator Data'!Z126&gt;W$136,10,IF('Indicator Data'!Z126&lt;W$135,0,10-(W$136-'Indicator Data'!Z126)/(W$136-W$135)*10)))</f>
        <v>6.2</v>
      </c>
      <c r="X124" s="14">
        <f>IF('Indicator Data'!Y126="No data","x",IF('Indicator Data'!Y126&gt;X$136,10,IF('Indicator Data'!Y126&lt;X$135,0,10-(X$136-'Indicator Data'!Y126)/(X$136-X$135)*10)))</f>
        <v>2.7454545454545451</v>
      </c>
      <c r="Y124" s="14">
        <f>IF('Indicator Data'!AD126="No data","x",IF('Indicator Data'!AD126&gt;Y$136,10,IF('Indicator Data'!AD126&lt;Y$135,0,10-(Y$136-'Indicator Data'!AD126)/(Y$136-Y$135)*10)))</f>
        <v>10</v>
      </c>
      <c r="Z124" s="139">
        <f>IF('Indicator Data'!AA126="No data","x",'Indicator Data'!AA126/'Indicator Data'!$BE126*100000)</f>
        <v>0</v>
      </c>
      <c r="AA124" s="137">
        <f t="shared" si="43"/>
        <v>0</v>
      </c>
      <c r="AB124" s="139">
        <f>IF('Indicator Data'!AB126="No data","x",'Indicator Data'!AB126/'Indicator Data'!$BE126*100000)</f>
        <v>0</v>
      </c>
      <c r="AC124" s="137">
        <f t="shared" si="44"/>
        <v>0</v>
      </c>
      <c r="AD124" s="54">
        <f t="shared" si="45"/>
        <v>3.7890909090909091</v>
      </c>
      <c r="AE124" s="14">
        <f>IF('Indicator Data'!T126="No data","x",IF('Indicator Data'!T126&gt;AE$136,10,IF('Indicator Data'!T126&lt;AE$135,0,10-(AE$136-'Indicator Data'!T126)/(AE$136-AE$135)*10)))</f>
        <v>10</v>
      </c>
      <c r="AF124" s="14">
        <f>IF('Indicator Data'!U126="No data","x",IF('Indicator Data'!U126&gt;AF$136,10,IF('Indicator Data'!U126&lt;AF$135,0,10-(AF$136-'Indicator Data'!U126)/(AF$136-AF$135)*10)))</f>
        <v>1.1555975828230292</v>
      </c>
      <c r="AG124" s="54">
        <f t="shared" si="62"/>
        <v>5.5777987914115146</v>
      </c>
      <c r="AH124" s="14">
        <f>IF('Indicator Data'!AN126="No data","x",IF('Indicator Data'!AN126&gt;AH$136,10,IF('Indicator Data'!AN126&lt;AH$135,0,10-(AH$136-'Indicator Data'!AN126)/(AH$136-AH$135)*10)))</f>
        <v>1.022801822899936</v>
      </c>
      <c r="AI124" s="14">
        <f>IF('Indicator Data'!AS126="No data","x",IF('Indicator Data'!AS126&gt;AI$136,10,IF('Indicator Data'!AS126&lt;AI$135,0,10-(AI$136-'Indicator Data'!AS126)/(AI$136-AI$135)*10)))</f>
        <v>6.8000552865850228</v>
      </c>
      <c r="AJ124" s="54">
        <f t="shared" si="46"/>
        <v>3.9114285547424794</v>
      </c>
      <c r="AK124" s="37">
        <f>'Indicator Data'!AI126+'Indicator Data'!AH126*0.5+'Indicator Data'!AG126*0.25</f>
        <v>0</v>
      </c>
      <c r="AL124" s="44">
        <f>AK124/'Indicator Data'!BE126</f>
        <v>0</v>
      </c>
      <c r="AM124" s="54">
        <f t="shared" si="58"/>
        <v>0</v>
      </c>
      <c r="AN124" s="14">
        <f>IF('Indicator Data'!AJ126="No data","x",IF(('Indicator Data'!AJ126)^2&gt;AN$135,10,IF(('Indicator Data'!AJ126)^2&lt;AN$136,0,10-(AN$135-('Indicator Data'!AJ126)^2)/(AN$135-AN$136)*10)))</f>
        <v>4.2105263157894735</v>
      </c>
      <c r="AO124" s="54">
        <f t="shared" si="48"/>
        <v>4.2105263157894735</v>
      </c>
      <c r="AP124" s="38">
        <f t="shared" si="53"/>
        <v>3.6994668104271584</v>
      </c>
      <c r="AQ124" s="57">
        <f t="shared" si="54"/>
        <v>3.0948529062142094</v>
      </c>
    </row>
    <row r="125" spans="1:43" s="11" customFormat="1" x14ac:dyDescent="0.25">
      <c r="A125" s="11" t="s">
        <v>468</v>
      </c>
      <c r="B125" s="32" t="s">
        <v>4</v>
      </c>
      <c r="C125" s="32" t="s">
        <v>598</v>
      </c>
      <c r="D125" s="14">
        <f>IF('Indicator Data'!M127="No data",IF((0.1284*LN('Indicator Data'!BD127)-0.4735)&gt;D$136,0,IF((0.1284*LN('Indicator Data'!BD127)-0.4735)&lt;D$135,10,(D$136-(0.1284*LN('Indicator Data'!BD127)-0.4735))/(D$136-D$135)*10)),IF('Indicator Data'!M127&gt;D$136,0,IF('Indicator Data'!M127&lt;D$135,10,(D$136-'Indicator Data'!M127)/(D$136-D$135)*10)))</f>
        <v>8.4</v>
      </c>
      <c r="E125" s="14">
        <f>IF('Indicator Data'!N127="No data","x",IF('Indicator Data'!N127&gt;E$136,10,IF('Indicator Data'!N127&lt;E$135,0,10-(E$136-'Indicator Data'!N127)/(E$136-E$135)*10)))</f>
        <v>8.8964755555555559</v>
      </c>
      <c r="F125" s="54">
        <f t="shared" si="59"/>
        <v>8.6607798964120875</v>
      </c>
      <c r="G125" s="14">
        <f>IF('Indicator Data'!AE127="No data","x",IF('Indicator Data'!AE127&gt;G$136,10,IF('Indicator Data'!AE127&lt;G$135,0,10-(G$136-'Indicator Data'!AE127)/(G$136-G$135)*10)))</f>
        <v>9.4302218172042398</v>
      </c>
      <c r="H125" s="14">
        <f>IF('Indicator Data'!AF127="No data","x",IF('Indicator Data'!AF127&gt;H$136,10,IF('Indicator Data'!AF127&lt;H$135,0,10-(H$136-'Indicator Data'!AF127)/(H$136-H$135)*10)))</f>
        <v>3.8499999999999996</v>
      </c>
      <c r="I125" s="54">
        <f t="shared" si="60"/>
        <v>6.6401109086021197</v>
      </c>
      <c r="J125" s="37">
        <f>SUM('Indicator Data'!P127,SUM('Indicator Data'!Q127:R127)*1000000)</f>
        <v>1931237376</v>
      </c>
      <c r="K125" s="37">
        <f>J125/'Indicator Data (national)'!$AY$7</f>
        <v>150.58012427609958</v>
      </c>
      <c r="L125" s="14">
        <f t="shared" si="37"/>
        <v>3.0116024855219914</v>
      </c>
      <c r="M125" s="14">
        <f>IF('Indicator Data'!S127="No data","x",IF('Indicator Data'!S127&gt;M$136,10,IF('Indicator Data'!S127&lt;M$135,0,10-(M$136-'Indicator Data'!S127)/(M$136-M$135)*10)))</f>
        <v>2.6091512063290692</v>
      </c>
      <c r="N125" s="134">
        <f>VLOOKUP(C125,'Indicator Data'!$C$5:$O$136,12,FALSE)/VLOOKUP(B125,'Indicator Data (national)'!$B$5:$AY$13,50,FALSE)*1000000</f>
        <v>3.5113479482841513E-2</v>
      </c>
      <c r="O125" s="14">
        <f t="shared" si="38"/>
        <v>3.5113479482831167E-3</v>
      </c>
      <c r="P125" s="54">
        <f t="shared" si="39"/>
        <v>1.8747550132664479</v>
      </c>
      <c r="Q125" s="47">
        <f t="shared" si="55"/>
        <v>6.4591064286731852</v>
      </c>
      <c r="R125" s="37">
        <f>IF(AND('Indicator Data'!AK127="No data",'Indicator Data'!AL127="No data"),0,SUM('Indicator Data'!AK127:AM127))</f>
        <v>68331</v>
      </c>
      <c r="S125" s="14">
        <f t="shared" si="56"/>
        <v>6.1153925883840783</v>
      </c>
      <c r="T125" s="43">
        <f>R125/'Indicator Data'!$BE127</f>
        <v>0.11620760261765146</v>
      </c>
      <c r="U125" s="14">
        <f t="shared" si="57"/>
        <v>10</v>
      </c>
      <c r="V125" s="15">
        <f t="shared" si="61"/>
        <v>8.0576962941920396</v>
      </c>
      <c r="W125" s="14">
        <f>IF('Indicator Data'!Z127="No data","x",IF('Indicator Data'!Z127&gt;W$136,10,IF('Indicator Data'!Z127&lt;W$135,0,10-(W$136-'Indicator Data'!Z127)/(W$136-W$135)*10)))</f>
        <v>6.2</v>
      </c>
      <c r="X125" s="14">
        <f>IF('Indicator Data'!Y127="No data","x",IF('Indicator Data'!Y127&gt;X$136,10,IF('Indicator Data'!Y127&lt;X$135,0,10-(X$136-'Indicator Data'!Y127)/(X$136-X$135)*10)))</f>
        <v>2.7454545454545451</v>
      </c>
      <c r="Y125" s="14">
        <f>IF('Indicator Data'!AD127="No data","x",IF('Indicator Data'!AD127&gt;Y$136,10,IF('Indicator Data'!AD127&lt;Y$135,0,10-(Y$136-'Indicator Data'!AD127)/(Y$136-Y$135)*10)))</f>
        <v>10</v>
      </c>
      <c r="Z125" s="139">
        <f>IF('Indicator Data'!AA127="No data","x",'Indicator Data'!AA127/'Indicator Data'!$BE127*100000)</f>
        <v>0</v>
      </c>
      <c r="AA125" s="137">
        <f t="shared" si="43"/>
        <v>0</v>
      </c>
      <c r="AB125" s="139">
        <f>IF('Indicator Data'!AB127="No data","x",'Indicator Data'!AB127/'Indicator Data'!$BE127*100000)</f>
        <v>0</v>
      </c>
      <c r="AC125" s="137">
        <f t="shared" si="44"/>
        <v>0</v>
      </c>
      <c r="AD125" s="54">
        <f t="shared" si="45"/>
        <v>3.7890909090909091</v>
      </c>
      <c r="AE125" s="14">
        <f>IF('Indicator Data'!T127="No data","x",IF('Indicator Data'!T127&gt;AE$136,10,IF('Indicator Data'!T127&lt;AE$135,0,10-(AE$136-'Indicator Data'!T127)/(AE$136-AE$135)*10)))</f>
        <v>10</v>
      </c>
      <c r="AF125" s="14">
        <f>IF('Indicator Data'!U127="No data","x",IF('Indicator Data'!U127&gt;AF$136,10,IF('Indicator Data'!U127&lt;AF$135,0,10-(AF$136-'Indicator Data'!U127)/(AF$136-AF$135)*10)))</f>
        <v>2.5110240376313087</v>
      </c>
      <c r="AG125" s="54">
        <f t="shared" si="62"/>
        <v>6.2555120188156543</v>
      </c>
      <c r="AH125" s="14">
        <f>IF('Indicator Data'!AN127="No data","x",IF('Indicator Data'!AN127&gt;AH$136,10,IF('Indicator Data'!AN127&lt;AH$135,0,10-(AH$136-'Indicator Data'!AN127)/(AH$136-AH$135)*10)))</f>
        <v>2.7101990049751237</v>
      </c>
      <c r="AI125" s="14">
        <f>IF('Indicator Data'!AS127="No data","x",IF('Indicator Data'!AS127&gt;AI$136,10,IF('Indicator Data'!AS127&lt;AI$135,0,10-(AI$136-'Indicator Data'!AS127)/(AI$136-AI$135)*10)))</f>
        <v>6.7999585406301826</v>
      </c>
      <c r="AJ125" s="54">
        <f t="shared" si="46"/>
        <v>4.7550787728026531</v>
      </c>
      <c r="AK125" s="37">
        <f>'Indicator Data'!AI127+'Indicator Data'!AH127*0.5+'Indicator Data'!AG127*0.25</f>
        <v>20173.848335786966</v>
      </c>
      <c r="AL125" s="44">
        <f>AK125/'Indicator Data'!BE127</f>
        <v>3.430879909080653E-2</v>
      </c>
      <c r="AM125" s="54">
        <f t="shared" si="58"/>
        <v>3.4308799090806534</v>
      </c>
      <c r="AN125" s="14">
        <f>IF('Indicator Data'!AJ127="No data","x",IF(('Indicator Data'!AJ127)^2&gt;AN$135,10,IF(('Indicator Data'!AJ127)^2&lt;AN$136,0,10-(AN$135-('Indicator Data'!AJ127)^2)/(AN$135-AN$136)*10)))</f>
        <v>4.2105263157894735</v>
      </c>
      <c r="AO125" s="54">
        <f t="shared" si="48"/>
        <v>4.2105263157894735</v>
      </c>
      <c r="AP125" s="38">
        <f t="shared" si="53"/>
        <v>4.5698120254454864</v>
      </c>
      <c r="AQ125" s="57">
        <f t="shared" si="54"/>
        <v>6.6419613541583864</v>
      </c>
    </row>
    <row r="126" spans="1:43" s="11" customFormat="1" x14ac:dyDescent="0.25">
      <c r="A126" s="11" t="s">
        <v>469</v>
      </c>
      <c r="B126" s="32" t="s">
        <v>4</v>
      </c>
      <c r="C126" s="32" t="s">
        <v>599</v>
      </c>
      <c r="D126" s="14">
        <f>IF('Indicator Data'!M128="No data",IF((0.1284*LN('Indicator Data'!BD128)-0.4735)&gt;D$136,0,IF((0.1284*LN('Indicator Data'!BD128)-0.4735)&lt;D$135,10,(D$136-(0.1284*LN('Indicator Data'!BD128)-0.4735))/(D$136-D$135)*10)),IF('Indicator Data'!M128&gt;D$136,0,IF('Indicator Data'!M128&lt;D$135,10,(D$136-'Indicator Data'!M128)/(D$136-D$135)*10)))</f>
        <v>8.7846153846153854</v>
      </c>
      <c r="E126" s="14">
        <f>IF('Indicator Data'!N128="No data","x",IF('Indicator Data'!N128&gt;E$136,10,IF('Indicator Data'!N128&lt;E$135,0,10-(E$136-'Indicator Data'!N128)/(E$136-E$135)*10)))</f>
        <v>10</v>
      </c>
      <c r="F126" s="54">
        <f t="shared" si="59"/>
        <v>9.5033190686933366</v>
      </c>
      <c r="G126" s="14">
        <f>IF('Indicator Data'!AE128="No data","x",IF('Indicator Data'!AE128&gt;G$136,10,IF('Indicator Data'!AE128&lt;G$135,0,10-(G$136-'Indicator Data'!AE128)/(G$136-G$135)*10)))</f>
        <v>9.4302218172042398</v>
      </c>
      <c r="H126" s="14">
        <f>IF('Indicator Data'!AF128="No data","x",IF('Indicator Data'!AF128&gt;H$136,10,IF('Indicator Data'!AF128&lt;H$135,0,10-(H$136-'Indicator Data'!AF128)/(H$136-H$135)*10)))</f>
        <v>3.2249999999999996</v>
      </c>
      <c r="I126" s="54">
        <f t="shared" si="60"/>
        <v>6.3276109086021197</v>
      </c>
      <c r="J126" s="37">
        <f>SUM('Indicator Data'!P128,SUM('Indicator Data'!Q128:R128)*1000000)</f>
        <v>1931237376</v>
      </c>
      <c r="K126" s="37">
        <f>J126/'Indicator Data (national)'!$AY$7</f>
        <v>150.58012427609958</v>
      </c>
      <c r="L126" s="14">
        <f t="shared" si="37"/>
        <v>3.0116024855219914</v>
      </c>
      <c r="M126" s="14">
        <f>IF('Indicator Data'!S128="No data","x",IF('Indicator Data'!S128&gt;M$136,10,IF('Indicator Data'!S128&lt;M$135,0,10-(M$136-'Indicator Data'!S128)/(M$136-M$135)*10)))</f>
        <v>2.6091512063290692</v>
      </c>
      <c r="N126" s="134">
        <f>VLOOKUP(C126,'Indicator Data'!$C$5:$O$136,12,FALSE)/VLOOKUP(B126,'Indicator Data (national)'!$B$5:$AY$13,50,FALSE)*1000000</f>
        <v>4.3857834591808045E-2</v>
      </c>
      <c r="O126" s="14">
        <f t="shared" si="38"/>
        <v>4.3857834591811695E-3</v>
      </c>
      <c r="P126" s="54">
        <f t="shared" si="39"/>
        <v>1.8750464917700806</v>
      </c>
      <c r="Q126" s="47">
        <f t="shared" si="55"/>
        <v>6.8023238844397182</v>
      </c>
      <c r="R126" s="37">
        <f>IF(AND('Indicator Data'!AK128="No data",'Indicator Data'!AL128="No data"),0,SUM('Indicator Data'!AK128:AM128))</f>
        <v>1566</v>
      </c>
      <c r="S126" s="14">
        <f t="shared" si="56"/>
        <v>0.64930585907308291</v>
      </c>
      <c r="T126" s="43">
        <f>R126/'Indicator Data'!$BE128</f>
        <v>2.0212137091465726E-3</v>
      </c>
      <c r="U126" s="14">
        <f t="shared" si="57"/>
        <v>3.7944343508254414</v>
      </c>
      <c r="V126" s="15">
        <f t="shared" si="61"/>
        <v>2.2218701049492622</v>
      </c>
      <c r="W126" s="14">
        <f>IF('Indicator Data'!Z128="No data","x",IF('Indicator Data'!Z128&gt;W$136,10,IF('Indicator Data'!Z128&lt;W$135,0,10-(W$136-'Indicator Data'!Z128)/(W$136-W$135)*10)))</f>
        <v>6.2</v>
      </c>
      <c r="X126" s="14">
        <f>IF('Indicator Data'!Y128="No data","x",IF('Indicator Data'!Y128&gt;X$136,10,IF('Indicator Data'!Y128&lt;X$135,0,10-(X$136-'Indicator Data'!Y128)/(X$136-X$135)*10)))</f>
        <v>2.7454545454545451</v>
      </c>
      <c r="Y126" s="14">
        <f>IF('Indicator Data'!AD128="No data","x",IF('Indicator Data'!AD128&gt;Y$136,10,IF('Indicator Data'!AD128&lt;Y$135,0,10-(Y$136-'Indicator Data'!AD128)/(Y$136-Y$135)*10)))</f>
        <v>10</v>
      </c>
      <c r="Z126" s="139">
        <f>IF('Indicator Data'!AA128="No data","x",'Indicator Data'!AA128/'Indicator Data'!$BE128*100000)</f>
        <v>0</v>
      </c>
      <c r="AA126" s="137">
        <f t="shared" si="43"/>
        <v>0</v>
      </c>
      <c r="AB126" s="139">
        <f>IF('Indicator Data'!AB128="No data","x",'Indicator Data'!AB128/'Indicator Data'!$BE128*100000)</f>
        <v>0.38720569140738942</v>
      </c>
      <c r="AC126" s="137">
        <f t="shared" si="44"/>
        <v>5.2931391074436531</v>
      </c>
      <c r="AD126" s="54">
        <f t="shared" si="45"/>
        <v>4.8477187305796399</v>
      </c>
      <c r="AE126" s="14">
        <f>IF('Indicator Data'!T128="No data","x",IF('Indicator Data'!T128&gt;AE$136,10,IF('Indicator Data'!T128&lt;AE$135,0,10-(AE$136-'Indicator Data'!T128)/(AE$136-AE$135)*10)))</f>
        <v>10</v>
      </c>
      <c r="AF126" s="14">
        <f>IF('Indicator Data'!U128="No data","x",IF('Indicator Data'!U128&gt;AF$136,10,IF('Indicator Data'!U128&lt;AF$135,0,10-(AF$136-'Indicator Data'!U128)/(AF$136-AF$135)*10)))</f>
        <v>3.9333945029339334</v>
      </c>
      <c r="AG126" s="54">
        <f t="shared" si="62"/>
        <v>6.9666972514669663</v>
      </c>
      <c r="AH126" s="14">
        <f>IF('Indicator Data'!AN128="No data","x",IF('Indicator Data'!AN128&gt;AH$136,10,IF('Indicator Data'!AN128&lt;AH$135,0,10-(AH$136-'Indicator Data'!AN128)/(AH$136-AH$135)*10)))</f>
        <v>1.9942179289350257</v>
      </c>
      <c r="AI126" s="14">
        <f>IF('Indicator Data'!AS128="No data","x",IF('Indicator Data'!AS128&gt;AI$136,10,IF('Indicator Data'!AS128&lt;AI$135,0,10-(AI$136-'Indicator Data'!AS128)/(AI$136-AI$135)*10)))</f>
        <v>6.7999800062238691</v>
      </c>
      <c r="AJ126" s="54">
        <f t="shared" si="46"/>
        <v>4.3970989675794474</v>
      </c>
      <c r="AK126" s="37">
        <f>'Indicator Data'!AI128+'Indicator Data'!AH128*0.5+'Indicator Data'!AG128*0.25</f>
        <v>26685.817426803435</v>
      </c>
      <c r="AL126" s="44">
        <f>AK126/'Indicator Data'!BE128</f>
        <v>3.4443001291722619E-2</v>
      </c>
      <c r="AM126" s="54">
        <f t="shared" si="58"/>
        <v>3.4443001291722624</v>
      </c>
      <c r="AN126" s="14">
        <f>IF('Indicator Data'!AJ128="No data","x",IF(('Indicator Data'!AJ128)^2&gt;AN$135,10,IF(('Indicator Data'!AJ128)^2&lt;AN$136,0,10-(AN$135-('Indicator Data'!AJ128)^2)/(AN$135-AN$136)*10)))</f>
        <v>4.2105263157894735</v>
      </c>
      <c r="AO126" s="54">
        <f t="shared" si="48"/>
        <v>4.2105263157894735</v>
      </c>
      <c r="AP126" s="38">
        <f t="shared" si="53"/>
        <v>4.903119769601064</v>
      </c>
      <c r="AQ126" s="57">
        <f t="shared" si="54"/>
        <v>3.6824954124194091</v>
      </c>
    </row>
    <row r="127" spans="1:43" s="11" customFormat="1" x14ac:dyDescent="0.25">
      <c r="A127" s="11" t="s">
        <v>470</v>
      </c>
      <c r="B127" s="32" t="s">
        <v>4</v>
      </c>
      <c r="C127" s="32" t="s">
        <v>600</v>
      </c>
      <c r="D127" s="14">
        <f>IF('Indicator Data'!M129="No data",IF((0.1284*LN('Indicator Data'!BD129)-0.4735)&gt;D$136,0,IF((0.1284*LN('Indicator Data'!BD129)-0.4735)&lt;D$135,10,(D$136-(0.1284*LN('Indicator Data'!BD129)-0.4735))/(D$136-D$135)*10)),IF('Indicator Data'!M129&gt;D$136,0,IF('Indicator Data'!M129&lt;D$135,10,(D$136-'Indicator Data'!M129)/(D$136-D$135)*10)))</f>
        <v>8.7846153846153854</v>
      </c>
      <c r="E127" s="14">
        <f>IF('Indicator Data'!N129="No data","x",IF('Indicator Data'!N129&gt;E$136,10,IF('Indicator Data'!N129&lt;E$135,0,10-(E$136-'Indicator Data'!N129)/(E$136-E$135)*10)))</f>
        <v>10</v>
      </c>
      <c r="F127" s="54">
        <f t="shared" si="59"/>
        <v>9.5033190686933366</v>
      </c>
      <c r="G127" s="14">
        <f>IF('Indicator Data'!AE129="No data","x",IF('Indicator Data'!AE129&gt;G$136,10,IF('Indicator Data'!AE129&lt;G$135,0,10-(G$136-'Indicator Data'!AE129)/(G$136-G$135)*10)))</f>
        <v>9.4302218172042398</v>
      </c>
      <c r="H127" s="14">
        <f>IF('Indicator Data'!AF129="No data","x",IF('Indicator Data'!AF129&gt;H$136,10,IF('Indicator Data'!AF129&lt;H$135,0,10-(H$136-'Indicator Data'!AF129)/(H$136-H$135)*10)))</f>
        <v>3.2249999999999996</v>
      </c>
      <c r="I127" s="54">
        <f t="shared" si="60"/>
        <v>6.3276109086021197</v>
      </c>
      <c r="J127" s="37">
        <f>SUM('Indicator Data'!P129,SUM('Indicator Data'!Q129:R129)*1000000)</f>
        <v>1931237376</v>
      </c>
      <c r="K127" s="37">
        <f>J127/'Indicator Data (national)'!$AY$7</f>
        <v>150.58012427609958</v>
      </c>
      <c r="L127" s="14">
        <f t="shared" si="37"/>
        <v>3.0116024855219914</v>
      </c>
      <c r="M127" s="14">
        <f>IF('Indicator Data'!S129="No data","x",IF('Indicator Data'!S129&gt;M$136,10,IF('Indicator Data'!S129&lt;M$135,0,10-(M$136-'Indicator Data'!S129)/(M$136-M$135)*10)))</f>
        <v>2.6091512063290692</v>
      </c>
      <c r="N127" s="134">
        <f>VLOOKUP(C127,'Indicator Data'!$C$5:$O$136,12,FALSE)/VLOOKUP(B127,'Indicator Data (national)'!$B$5:$AY$13,50,FALSE)*1000000</f>
        <v>3.9622039663122478E-2</v>
      </c>
      <c r="O127" s="14">
        <f t="shared" si="38"/>
        <v>3.9622039663136377E-3</v>
      </c>
      <c r="P127" s="54">
        <f t="shared" si="39"/>
        <v>1.8749052986057915</v>
      </c>
      <c r="Q127" s="47">
        <f t="shared" si="55"/>
        <v>6.802288586148646</v>
      </c>
      <c r="R127" s="37">
        <f>IF(AND('Indicator Data'!AK129="No data",'Indicator Data'!AL129="No data"),0,SUM('Indicator Data'!AK129:AM129))</f>
        <v>1457</v>
      </c>
      <c r="S127" s="14">
        <f t="shared" si="56"/>
        <v>0.54486517256663447</v>
      </c>
      <c r="T127" s="43">
        <f>R127/'Indicator Data'!$BE129</f>
        <v>2.5811823480432973E-3</v>
      </c>
      <c r="U127" s="14">
        <f t="shared" si="57"/>
        <v>4.030340634395154</v>
      </c>
      <c r="V127" s="15">
        <f t="shared" si="61"/>
        <v>2.2876029034808942</v>
      </c>
      <c r="W127" s="14">
        <f>IF('Indicator Data'!Z129="No data","x",IF('Indicator Data'!Z129&gt;W$136,10,IF('Indicator Data'!Z129&lt;W$135,0,10-(W$136-'Indicator Data'!Z129)/(W$136-W$135)*10)))</f>
        <v>6.2</v>
      </c>
      <c r="X127" s="14">
        <f>IF('Indicator Data'!Y129="No data","x",IF('Indicator Data'!Y129&gt;X$136,10,IF('Indicator Data'!Y129&lt;X$135,0,10-(X$136-'Indicator Data'!Y129)/(X$136-X$135)*10)))</f>
        <v>2.7454545454545451</v>
      </c>
      <c r="Y127" s="14">
        <f>IF('Indicator Data'!AD129="No data","x",IF('Indicator Data'!AD129&gt;Y$136,10,IF('Indicator Data'!AD129&lt;Y$135,0,10-(Y$136-'Indicator Data'!AD129)/(Y$136-Y$135)*10)))</f>
        <v>10</v>
      </c>
      <c r="Z127" s="139">
        <f>IF('Indicator Data'!AA129="No data","x",'Indicator Data'!AA129/'Indicator Data'!$BE129*100000)</f>
        <v>4.4289333356954312</v>
      </c>
      <c r="AA127" s="137">
        <f t="shared" si="43"/>
        <v>7.1541513995284109</v>
      </c>
      <c r="AB127" s="139">
        <f>IF('Indicator Data'!AB129="No data","x",'Indicator Data'!AB129/'Indicator Data'!$BE129*100000)</f>
        <v>0</v>
      </c>
      <c r="AC127" s="137">
        <f t="shared" si="44"/>
        <v>0</v>
      </c>
      <c r="AD127" s="54">
        <f t="shared" si="45"/>
        <v>5.2199211889965911</v>
      </c>
      <c r="AE127" s="14">
        <f>IF('Indicator Data'!T129="No data","x",IF('Indicator Data'!T129&gt;AE$136,10,IF('Indicator Data'!T129&lt;AE$135,0,10-(AE$136-'Indicator Data'!T129)/(AE$136-AE$135)*10)))</f>
        <v>10</v>
      </c>
      <c r="AF127" s="14">
        <f>IF('Indicator Data'!U129="No data","x",IF('Indicator Data'!U129&gt;AF$136,10,IF('Indicator Data'!U129&lt;AF$135,0,10-(AF$136-'Indicator Data'!U129)/(AF$136-AF$135)*10)))</f>
        <v>3.9778677351681893</v>
      </c>
      <c r="AG127" s="54">
        <f t="shared" si="62"/>
        <v>6.9889338675840946</v>
      </c>
      <c r="AH127" s="14">
        <f>IF('Indicator Data'!AN129="No data","x",IF('Indicator Data'!AN129&gt;AH$136,10,IF('Indicator Data'!AN129&lt;AH$135,0,10-(AH$136-'Indicator Data'!AN129)/(AH$136-AH$135)*10)))</f>
        <v>2.096419494594346</v>
      </c>
      <c r="AI127" s="14">
        <f>IF('Indicator Data'!AS129="No data","x",IF('Indicator Data'!AS129&gt;AI$136,10,IF('Indicator Data'!AS129&lt;AI$135,0,10-(AI$136-'Indicator Data'!AS129)/(AI$136-AI$135)*10)))</f>
        <v>6.7999754188668975</v>
      </c>
      <c r="AJ127" s="54">
        <f t="shared" si="46"/>
        <v>4.4481974567306217</v>
      </c>
      <c r="AK127" s="37">
        <f>'Indicator Data'!AI129+'Indicator Data'!AH129*0.5+'Indicator Data'!AG129*0.25</f>
        <v>19366.287822787563</v>
      </c>
      <c r="AL127" s="44">
        <f>AK127/'Indicator Data'!BE129</f>
        <v>3.430879909080653E-2</v>
      </c>
      <c r="AM127" s="54">
        <f t="shared" si="58"/>
        <v>3.4308799090806534</v>
      </c>
      <c r="AN127" s="14">
        <f>IF('Indicator Data'!AJ129="No data","x",IF(('Indicator Data'!AJ129)^2&gt;AN$135,10,IF(('Indicator Data'!AJ129)^2&lt;AN$136,0,10-(AN$135-('Indicator Data'!AJ129)^2)/(AN$135-AN$136)*10)))</f>
        <v>4.2105263157894735</v>
      </c>
      <c r="AO127" s="54">
        <f t="shared" si="48"/>
        <v>4.2105263157894735</v>
      </c>
      <c r="AP127" s="38">
        <f t="shared" si="53"/>
        <v>4.9925287228319775</v>
      </c>
      <c r="AQ127" s="57">
        <f t="shared" si="54"/>
        <v>3.7635018453674145</v>
      </c>
    </row>
    <row r="128" spans="1:43" s="11" customFormat="1" x14ac:dyDescent="0.25">
      <c r="A128" s="11" t="s">
        <v>471</v>
      </c>
      <c r="B128" s="32" t="s">
        <v>4</v>
      </c>
      <c r="C128" s="32" t="s">
        <v>601</v>
      </c>
      <c r="D128" s="14">
        <f>IF('Indicator Data'!M130="No data",IF((0.1284*LN('Indicator Data'!BD130)-0.4735)&gt;D$136,0,IF((0.1284*LN('Indicator Data'!BD130)-0.4735)&lt;D$135,10,(D$136-(0.1284*LN('Indicator Data'!BD130)-0.4735))/(D$136-D$135)*10)),IF('Indicator Data'!M130&gt;D$136,0,IF('Indicator Data'!M130&lt;D$135,10,(D$136-'Indicator Data'!M130)/(D$136-D$135)*10)))</f>
        <v>9.5076923076923077</v>
      </c>
      <c r="E128" s="14">
        <f>IF('Indicator Data'!N130="No data","x",IF('Indicator Data'!N130&gt;E$136,10,IF('Indicator Data'!N130&lt;E$135,0,10-(E$136-'Indicator Data'!N130)/(E$136-E$135)*10)))</f>
        <v>4.15702888888889</v>
      </c>
      <c r="F128" s="54">
        <f t="shared" si="59"/>
        <v>7.7719036908343275</v>
      </c>
      <c r="G128" s="14">
        <f>IF('Indicator Data'!AE130="No data","x",IF('Indicator Data'!AE130&gt;G$136,10,IF('Indicator Data'!AE130&lt;G$135,0,10-(G$136-'Indicator Data'!AE130)/(G$136-G$135)*10)))</f>
        <v>9.4302218172042398</v>
      </c>
      <c r="H128" s="14">
        <f>IF('Indicator Data'!AF130="No data","x",IF('Indicator Data'!AF130&gt;H$136,10,IF('Indicator Data'!AF130&lt;H$135,0,10-(H$136-'Indicator Data'!AF130)/(H$136-H$135)*10)))</f>
        <v>2.0500000000000007</v>
      </c>
      <c r="I128" s="54">
        <f t="shared" si="60"/>
        <v>5.7401109086021203</v>
      </c>
      <c r="J128" s="37">
        <f>SUM('Indicator Data'!P130,SUM('Indicator Data'!Q130:R130)*1000000)</f>
        <v>1931237376</v>
      </c>
      <c r="K128" s="37">
        <f>J128/'Indicator Data (national)'!$AY$7</f>
        <v>150.58012427609958</v>
      </c>
      <c r="L128" s="14">
        <f t="shared" si="37"/>
        <v>3.0116024855219914</v>
      </c>
      <c r="M128" s="14">
        <f>IF('Indicator Data'!S130="No data","x",IF('Indicator Data'!S130&gt;M$136,10,IF('Indicator Data'!S130&lt;M$135,0,10-(M$136-'Indicator Data'!S130)/(M$136-M$135)*10)))</f>
        <v>2.6091512063290692</v>
      </c>
      <c r="N128" s="134">
        <f>VLOOKUP(C128,'Indicator Data'!$C$5:$O$136,12,FALSE)/VLOOKUP(B128,'Indicator Data (national)'!$B$5:$AY$13,50,FALSE)*1000000</f>
        <v>1.8484249196549889E-2</v>
      </c>
      <c r="O128" s="14">
        <f t="shared" si="38"/>
        <v>1.8484249196539793E-3</v>
      </c>
      <c r="P128" s="54">
        <f t="shared" si="39"/>
        <v>1.8742007055902381</v>
      </c>
      <c r="Q128" s="47">
        <f t="shared" si="55"/>
        <v>5.7895297489652533</v>
      </c>
      <c r="R128" s="37">
        <f>IF(AND('Indicator Data'!AK130="No data",'Indicator Data'!AL130="No data"),0,SUM('Indicator Data'!AK130:AM130))</f>
        <v>9143</v>
      </c>
      <c r="S128" s="14">
        <f t="shared" si="56"/>
        <v>3.2036290658929865</v>
      </c>
      <c r="T128" s="43">
        <f>R128/'Indicator Data'!$BE130</f>
        <v>9.6098665360546051E-3</v>
      </c>
      <c r="U128" s="14">
        <f t="shared" si="57"/>
        <v>5.5737557882392341</v>
      </c>
      <c r="V128" s="15">
        <f t="shared" si="61"/>
        <v>4.3886924270661103</v>
      </c>
      <c r="W128" s="14">
        <f>IF('Indicator Data'!Z130="No data","x",IF('Indicator Data'!Z130&gt;W$136,10,IF('Indicator Data'!Z130&lt;W$135,0,10-(W$136-'Indicator Data'!Z130)/(W$136-W$135)*10)))</f>
        <v>6.2</v>
      </c>
      <c r="X128" s="14">
        <f>IF('Indicator Data'!Y130="No data","x",IF('Indicator Data'!Y130&gt;X$136,10,IF('Indicator Data'!Y130&lt;X$135,0,10-(X$136-'Indicator Data'!Y130)/(X$136-X$135)*10)))</f>
        <v>2.7454545454545451</v>
      </c>
      <c r="Y128" s="14">
        <f>IF('Indicator Data'!AD130="No data","x",IF('Indicator Data'!AD130&gt;Y$136,10,IF('Indicator Data'!AD130&lt;Y$135,0,10-(Y$136-'Indicator Data'!AD130)/(Y$136-Y$135)*10)))</f>
        <v>10</v>
      </c>
      <c r="Z128" s="139">
        <f>IF('Indicator Data'!AA130="No data","x",'Indicator Data'!AA130/'Indicator Data'!$BE130*100000)</f>
        <v>0</v>
      </c>
      <c r="AA128" s="137">
        <f t="shared" si="43"/>
        <v>0</v>
      </c>
      <c r="AB128" s="139">
        <f>IF('Indicator Data'!AB130="No data","x",'Indicator Data'!AB130/'Indicator Data'!$BE130*100000)</f>
        <v>1.8919129131464825</v>
      </c>
      <c r="AC128" s="137">
        <f t="shared" si="44"/>
        <v>7.5896704715610452</v>
      </c>
      <c r="AD128" s="54">
        <f t="shared" si="45"/>
        <v>5.3070250034031181</v>
      </c>
      <c r="AE128" s="14">
        <f>IF('Indicator Data'!T130="No data","x",IF('Indicator Data'!T130&gt;AE$136,10,IF('Indicator Data'!T130&lt;AE$135,0,10-(AE$136-'Indicator Data'!T130)/(AE$136-AE$135)*10)))</f>
        <v>10</v>
      </c>
      <c r="AF128" s="14">
        <f>IF('Indicator Data'!U130="No data","x",IF('Indicator Data'!U130&gt;AF$136,10,IF('Indicator Data'!U130&lt;AF$135,0,10-(AF$136-'Indicator Data'!U130)/(AF$136-AF$135)*10)))</f>
        <v>2.9333634080954818</v>
      </c>
      <c r="AG128" s="54">
        <f t="shared" si="62"/>
        <v>6.4666817040477405</v>
      </c>
      <c r="AH128" s="14">
        <f>IF('Indicator Data'!AN130="No data","x",IF('Indicator Data'!AN130&gt;AH$136,10,IF('Indicator Data'!AN130&lt;AH$135,0,10-(AH$136-'Indicator Data'!AN130)/(AH$136-AH$135)*10)))</f>
        <v>3.5285349951127811</v>
      </c>
      <c r="AI128" s="14">
        <f>IF('Indicator Data'!AS130="No data","x",IF('Indicator Data'!AS130&gt;AI$136,10,IF('Indicator Data'!AS130&lt;AI$135,0,10-(AI$136-'Indicator Data'!AS130)/(AI$136-AI$135)*10)))</f>
        <v>7.1000126081523556</v>
      </c>
      <c r="AJ128" s="54">
        <f t="shared" si="46"/>
        <v>5.3142738016325684</v>
      </c>
      <c r="AK128" s="37">
        <f>'Indicator Data'!AI130+'Indicator Data'!AH130*0.5+'Indicator Data'!AG130*0.25</f>
        <v>4700</v>
      </c>
      <c r="AL128" s="44">
        <f>AK128/'Indicator Data'!BE130</f>
        <v>4.9399948287713706E-3</v>
      </c>
      <c r="AM128" s="54">
        <f t="shared" si="58"/>
        <v>0.49399948287713791</v>
      </c>
      <c r="AN128" s="14" t="str">
        <f>IF('Indicator Data'!AJ130="No data","x",IF(('Indicator Data'!AJ130)^2&gt;AN$135,10,IF(('Indicator Data'!AJ130)^2&lt;AN$136,0,10-(AN$135-('Indicator Data'!AJ130)^2)/(AN$135-AN$136)*10)))</f>
        <v>x</v>
      </c>
      <c r="AO128" s="54" t="str">
        <f t="shared" si="48"/>
        <v>x</v>
      </c>
      <c r="AP128" s="38">
        <f t="shared" si="53"/>
        <v>4.7289769834752118</v>
      </c>
      <c r="AQ128" s="57">
        <f t="shared" si="54"/>
        <v>4.5610441111712765</v>
      </c>
    </row>
    <row r="129" spans="1:43" s="11" customFormat="1" x14ac:dyDescent="0.25">
      <c r="A129" s="11" t="s">
        <v>472</v>
      </c>
      <c r="B129" s="32" t="s">
        <v>4</v>
      </c>
      <c r="C129" s="32" t="s">
        <v>602</v>
      </c>
      <c r="D129" s="14">
        <f>IF('Indicator Data'!M131="No data",IF((0.1284*LN('Indicator Data'!BD131)-0.4735)&gt;D$136,0,IF((0.1284*LN('Indicator Data'!BD131)-0.4735)&lt;D$135,10,(D$136-(0.1284*LN('Indicator Data'!BD131)-0.4735))/(D$136-D$135)*10)),IF('Indicator Data'!M131&gt;D$136,0,IF('Indicator Data'!M131&lt;D$135,10,(D$136-'Indicator Data'!M131)/(D$136-D$135)*10)))</f>
        <v>8.861538461538462</v>
      </c>
      <c r="E129" s="14">
        <f>IF('Indicator Data'!N131="No data","x",IF('Indicator Data'!N131&gt;E$136,10,IF('Indicator Data'!N131&lt;E$135,0,10-(E$136-'Indicator Data'!N131)/(E$136-E$135)*10)))</f>
        <v>10</v>
      </c>
      <c r="F129" s="54">
        <f t="shared" si="59"/>
        <v>9.5301224437918819</v>
      </c>
      <c r="G129" s="14">
        <f>IF('Indicator Data'!AE131="No data","x",IF('Indicator Data'!AE131&gt;G$136,10,IF('Indicator Data'!AE131&lt;G$135,0,10-(G$136-'Indicator Data'!AE131)/(G$136-G$135)*10)))</f>
        <v>9.4302218172042398</v>
      </c>
      <c r="H129" s="14">
        <f>IF('Indicator Data'!AF131="No data","x",IF('Indicator Data'!AF131&gt;H$136,10,IF('Indicator Data'!AF131&lt;H$135,0,10-(H$136-'Indicator Data'!AF131)/(H$136-H$135)*10)))</f>
        <v>3.0999999999999996</v>
      </c>
      <c r="I129" s="54">
        <f t="shared" si="60"/>
        <v>6.2651109086021197</v>
      </c>
      <c r="J129" s="37">
        <f>SUM('Indicator Data'!P131,SUM('Indicator Data'!Q131:R131)*1000000)</f>
        <v>1931237376</v>
      </c>
      <c r="K129" s="37">
        <f>J129/'Indicator Data (national)'!$AY$7</f>
        <v>150.58012427609958</v>
      </c>
      <c r="L129" s="14">
        <f t="shared" si="37"/>
        <v>3.0116024855219914</v>
      </c>
      <c r="M129" s="14">
        <f>IF('Indicator Data'!S131="No data","x",IF('Indicator Data'!S131&gt;M$136,10,IF('Indicator Data'!S131&lt;M$135,0,10-(M$136-'Indicator Data'!S131)/(M$136-M$135)*10)))</f>
        <v>2.6091512063290692</v>
      </c>
      <c r="N129" s="134">
        <f>VLOOKUP(C129,'Indicator Data'!$C$5:$O$136,12,FALSE)/VLOOKUP(B129,'Indicator Data (national)'!$B$5:$AY$13,50,FALSE)*1000000</f>
        <v>4.9270411625009725E-2</v>
      </c>
      <c r="O129" s="14">
        <f t="shared" si="38"/>
        <v>4.9270411625013111E-3</v>
      </c>
      <c r="P129" s="54">
        <f t="shared" si="39"/>
        <v>1.8752269110045205</v>
      </c>
      <c r="Q129" s="47">
        <f t="shared" si="55"/>
        <v>6.8001456767976007</v>
      </c>
      <c r="R129" s="37">
        <f>IF(AND('Indicator Data'!AK131="No data",'Indicator Data'!AL131="No data"),0,SUM('Indicator Data'!AK131:AM131))</f>
        <v>109197</v>
      </c>
      <c r="S129" s="14">
        <f t="shared" si="56"/>
        <v>6.7940356901258019</v>
      </c>
      <c r="T129" s="43">
        <f>R129/'Indicator Data'!$BE131</f>
        <v>0.15141728811397098</v>
      </c>
      <c r="U129" s="14">
        <f t="shared" si="57"/>
        <v>10</v>
      </c>
      <c r="V129" s="15">
        <f t="shared" si="61"/>
        <v>8.3970178450629014</v>
      </c>
      <c r="W129" s="14">
        <f>IF('Indicator Data'!Z131="No data","x",IF('Indicator Data'!Z131&gt;W$136,10,IF('Indicator Data'!Z131&lt;W$135,0,10-(W$136-'Indicator Data'!Z131)/(W$136-W$135)*10)))</f>
        <v>6.2</v>
      </c>
      <c r="X129" s="14">
        <f>IF('Indicator Data'!Y131="No data","x",IF('Indicator Data'!Y131&gt;X$136,10,IF('Indicator Data'!Y131&lt;X$135,0,10-(X$136-'Indicator Data'!Y131)/(X$136-X$135)*10)))</f>
        <v>2.7454545454545451</v>
      </c>
      <c r="Y129" s="14">
        <f>IF('Indicator Data'!AD131="No data","x",IF('Indicator Data'!AD131&gt;Y$136,10,IF('Indicator Data'!AD131&lt;Y$135,0,10-(Y$136-'Indicator Data'!AD131)/(Y$136-Y$135)*10)))</f>
        <v>10</v>
      </c>
      <c r="Z129" s="139">
        <f>IF('Indicator Data'!AA131="No data","x",'Indicator Data'!AA131/'Indicator Data'!$BE131*100000)</f>
        <v>0</v>
      </c>
      <c r="AA129" s="137">
        <f t="shared" si="43"/>
        <v>0</v>
      </c>
      <c r="AB129" s="139">
        <f>IF('Indicator Data'!AB131="No data","x",'Indicator Data'!AB131/'Indicator Data'!$BE131*100000)</f>
        <v>0</v>
      </c>
      <c r="AC129" s="137">
        <f t="shared" si="44"/>
        <v>0</v>
      </c>
      <c r="AD129" s="54">
        <f t="shared" si="45"/>
        <v>3.7890909090909091</v>
      </c>
      <c r="AE129" s="14">
        <f>IF('Indicator Data'!T131="No data","x",IF('Indicator Data'!T131&gt;AE$136,10,IF('Indicator Data'!T131&lt;AE$135,0,10-(AE$136-'Indicator Data'!T131)/(AE$136-AE$135)*10)))</f>
        <v>10</v>
      </c>
      <c r="AF129" s="14">
        <f>IF('Indicator Data'!U131="No data","x",IF('Indicator Data'!U131&gt;AF$136,10,IF('Indicator Data'!U131&lt;AF$135,0,10-(AF$136-'Indicator Data'!U131)/(AF$136-AF$135)*10)))</f>
        <v>4.1111210551263042</v>
      </c>
      <c r="AG129" s="54">
        <f t="shared" si="62"/>
        <v>7.0555605275631521</v>
      </c>
      <c r="AH129" s="14">
        <f>IF('Indicator Data'!AN131="No data","x",IF('Indicator Data'!AN131&gt;AH$136,10,IF('Indicator Data'!AN131&lt;AH$135,0,10-(AH$136-'Indicator Data'!AN131)/(AH$136-AH$135)*10)))</f>
        <v>4.8067747080729344</v>
      </c>
      <c r="AI129" s="14">
        <f>IF('Indicator Data'!AS131="No data","x",IF('Indicator Data'!AS131&gt;AI$136,10,IF('Indicator Data'!AS131&lt;AI$135,0,10-(AI$136-'Indicator Data'!AS131)/(AI$136-AI$135)*10)))</f>
        <v>6.799964065299454</v>
      </c>
      <c r="AJ129" s="54">
        <f t="shared" si="46"/>
        <v>5.8033693866861942</v>
      </c>
      <c r="AK129" s="37">
        <f>'Indicator Data'!AI131+'Indicator Data'!AH131*0.5+'Indicator Data'!AG131*0.25</f>
        <v>159743.93691456167</v>
      </c>
      <c r="AL129" s="44">
        <f>AK129/'Indicator Data'!BE131</f>
        <v>0.2215078593757355</v>
      </c>
      <c r="AM129" s="54">
        <f t="shared" si="58"/>
        <v>10</v>
      </c>
      <c r="AN129" s="14">
        <f>IF('Indicator Data'!AJ131="No data","x",IF(('Indicator Data'!AJ131)^2&gt;AN$135,10,IF(('Indicator Data'!AJ131)^2&lt;AN$136,0,10-(AN$135-('Indicator Data'!AJ131)^2)/(AN$135-AN$136)*10)))</f>
        <v>4.2105263157894735</v>
      </c>
      <c r="AO129" s="54">
        <f t="shared" si="48"/>
        <v>4.2105263157894735</v>
      </c>
      <c r="AP129" s="38">
        <f t="shared" si="53"/>
        <v>6.9763846548203601</v>
      </c>
      <c r="AQ129" s="57">
        <f t="shared" si="54"/>
        <v>7.7611807787056586</v>
      </c>
    </row>
    <row r="130" spans="1:43" s="11" customFormat="1" x14ac:dyDescent="0.25">
      <c r="A130" s="11" t="s">
        <v>473</v>
      </c>
      <c r="B130" s="32" t="s">
        <v>4</v>
      </c>
      <c r="C130" s="32" t="s">
        <v>603</v>
      </c>
      <c r="D130" s="14">
        <f>IF('Indicator Data'!M132="No data",IF((0.1284*LN('Indicator Data'!BD132)-0.4735)&gt;D$136,0,IF((0.1284*LN('Indicator Data'!BD132)-0.4735)&lt;D$135,10,(D$136-(0.1284*LN('Indicator Data'!BD132)-0.4735))/(D$136-D$135)*10)),IF('Indicator Data'!M132&gt;D$136,0,IF('Indicator Data'!M132&lt;D$135,10,(D$136-'Indicator Data'!M132)/(D$136-D$135)*10)))</f>
        <v>8.3384615384615408</v>
      </c>
      <c r="E130" s="14">
        <f>IF('Indicator Data'!N132="No data","x",IF('Indicator Data'!N132&gt;E$136,10,IF('Indicator Data'!N132&lt;E$135,0,10-(E$136-'Indicator Data'!N132)/(E$136-E$135)*10)))</f>
        <v>10</v>
      </c>
      <c r="F130" s="54">
        <f t="shared" si="59"/>
        <v>9.3559126188064905</v>
      </c>
      <c r="G130" s="14">
        <f>IF('Indicator Data'!AE132="No data","x",IF('Indicator Data'!AE132&gt;G$136,10,IF('Indicator Data'!AE132&lt;G$135,0,10-(G$136-'Indicator Data'!AE132)/(G$136-G$135)*10)))</f>
        <v>9.4302218172042398</v>
      </c>
      <c r="H130" s="14">
        <f>IF('Indicator Data'!AF132="No data","x",IF('Indicator Data'!AF132&gt;H$136,10,IF('Indicator Data'!AF132&lt;H$135,0,10-(H$136-'Indicator Data'!AF132)/(H$136-H$135)*10)))</f>
        <v>3.9499999999999993</v>
      </c>
      <c r="I130" s="54">
        <f t="shared" si="60"/>
        <v>6.6901109086021195</v>
      </c>
      <c r="J130" s="37">
        <f>SUM('Indicator Data'!P132,SUM('Indicator Data'!Q132:R132)*1000000)</f>
        <v>1931237376</v>
      </c>
      <c r="K130" s="37">
        <f>J130/'Indicator Data (national)'!$AY$7</f>
        <v>150.58012427609958</v>
      </c>
      <c r="L130" s="14">
        <f t="shared" si="37"/>
        <v>3.0116024855219914</v>
      </c>
      <c r="M130" s="14">
        <f>IF('Indicator Data'!S132="No data","x",IF('Indicator Data'!S132&gt;M$136,10,IF('Indicator Data'!S132&lt;M$135,0,10-(M$136-'Indicator Data'!S132)/(M$136-M$135)*10)))</f>
        <v>2.6091512063290692</v>
      </c>
      <c r="N130" s="134">
        <f>VLOOKUP(C130,'Indicator Data'!$C$5:$O$136,12,FALSE)/VLOOKUP(B130,'Indicator Data (national)'!$B$5:$AY$13,50,FALSE)*1000000</f>
        <v>5.5747141941320112E-2</v>
      </c>
      <c r="O130" s="14">
        <f t="shared" si="38"/>
        <v>5.5747141941324685E-3</v>
      </c>
      <c r="P130" s="54">
        <f t="shared" si="39"/>
        <v>1.8754428020150644</v>
      </c>
      <c r="Q130" s="47">
        <f t="shared" si="55"/>
        <v>6.8193447370575413</v>
      </c>
      <c r="R130" s="37">
        <f>IF(AND('Indicator Data'!AK132="No data",'Indicator Data'!AL132="No data"),0,SUM('Indicator Data'!AK132:AM132))</f>
        <v>7324</v>
      </c>
      <c r="S130" s="14">
        <f t="shared" si="56"/>
        <v>2.8824944520988627</v>
      </c>
      <c r="T130" s="43">
        <f>R130/'Indicator Data'!$BE132</f>
        <v>2.4227508344332304E-2</v>
      </c>
      <c r="U130" s="14">
        <f t="shared" si="57"/>
        <v>7.0015831689565093</v>
      </c>
      <c r="V130" s="15">
        <f t="shared" si="61"/>
        <v>4.942038810527686</v>
      </c>
      <c r="W130" s="14">
        <f>IF('Indicator Data'!Z132="No data","x",IF('Indicator Data'!Z132&gt;W$136,10,IF('Indicator Data'!Z132&lt;W$135,0,10-(W$136-'Indicator Data'!Z132)/(W$136-W$135)*10)))</f>
        <v>6.2</v>
      </c>
      <c r="X130" s="14">
        <f>IF('Indicator Data'!Y132="No data","x",IF('Indicator Data'!Y132&gt;X$136,10,IF('Indicator Data'!Y132&lt;X$135,0,10-(X$136-'Indicator Data'!Y132)/(X$136-X$135)*10)))</f>
        <v>2.7454545454545451</v>
      </c>
      <c r="Y130" s="14">
        <f>IF('Indicator Data'!AD132="No data","x",IF('Indicator Data'!AD132&gt;Y$136,10,IF('Indicator Data'!AD132&lt;Y$135,0,10-(Y$136-'Indicator Data'!AD132)/(Y$136-Y$135)*10)))</f>
        <v>10</v>
      </c>
      <c r="Z130" s="139">
        <f>IF('Indicator Data'!AA132="No data","x",'Indicator Data'!AA132/'Indicator Data'!$BE132*100000)</f>
        <v>0</v>
      </c>
      <c r="AA130" s="137">
        <f t="shared" si="43"/>
        <v>0</v>
      </c>
      <c r="AB130" s="139">
        <f>IF('Indicator Data'!AB132="No data","x",'Indicator Data'!AB132/'Indicator Data'!$BE132*100000)</f>
        <v>0.33079612703894462</v>
      </c>
      <c r="AC130" s="137">
        <f t="shared" si="44"/>
        <v>5.0652013873016015</v>
      </c>
      <c r="AD130" s="54">
        <f t="shared" si="45"/>
        <v>4.8021311865512297</v>
      </c>
      <c r="AE130" s="14">
        <f>IF('Indicator Data'!T132="No data","x",IF('Indicator Data'!T132&gt;AE$136,10,IF('Indicator Data'!T132&lt;AE$135,0,10-(AE$136-'Indicator Data'!T132)/(AE$136-AE$135)*10)))</f>
        <v>10</v>
      </c>
      <c r="AF130" s="14">
        <f>IF('Indicator Data'!U132="No data","x",IF('Indicator Data'!U132&gt;AF$136,10,IF('Indicator Data'!U132&lt;AF$135,0,10-(AF$136-'Indicator Data'!U132)/(AF$136-AF$135)*10)))</f>
        <v>4.2000666427758606</v>
      </c>
      <c r="AG130" s="54">
        <f t="shared" si="62"/>
        <v>7.1000333213879303</v>
      </c>
      <c r="AH130" s="14">
        <f>IF('Indicator Data'!AN132="No data","x",IF('Indicator Data'!AN132&gt;AH$136,10,IF('Indicator Data'!AN132&lt;AH$135,0,10-(AH$136-'Indicator Data'!AN132)/(AH$136-AH$135)*10)))</f>
        <v>4.6537422839506171</v>
      </c>
      <c r="AI130" s="14">
        <f>IF('Indicator Data'!AS132="No data","x",IF('Indicator Data'!AS132&gt;AI$136,10,IF('Indicator Data'!AS132&lt;AI$135,0,10-(AI$136-'Indicator Data'!AS132)/(AI$136-AI$135)*10)))</f>
        <v>6.7997685185185182</v>
      </c>
      <c r="AJ130" s="54">
        <f t="shared" si="46"/>
        <v>5.7267554012345681</v>
      </c>
      <c r="AK130" s="37">
        <f>'Indicator Data'!AI132+'Indicator Data'!AH132*0.5+'Indicator Data'!AG132*0.25</f>
        <v>67002.616856683351</v>
      </c>
      <c r="AL130" s="44">
        <f>AK130/'Indicator Data'!BE132</f>
        <v>0.22164206157665159</v>
      </c>
      <c r="AM130" s="54">
        <f t="shared" si="58"/>
        <v>10</v>
      </c>
      <c r="AN130" s="14">
        <f>IF('Indicator Data'!AJ132="No data","x",IF(('Indicator Data'!AJ132)^2&gt;AN$135,10,IF(('Indicator Data'!AJ132)^2&lt;AN$136,0,10-(AN$135-('Indicator Data'!AJ132)^2)/(AN$135-AN$136)*10)))</f>
        <v>4.2105263157894735</v>
      </c>
      <c r="AO130" s="54">
        <f t="shared" si="48"/>
        <v>4.2105263157894735</v>
      </c>
      <c r="AP130" s="38">
        <f t="shared" si="53"/>
        <v>7.0950577727890494</v>
      </c>
      <c r="AQ130" s="57">
        <f t="shared" si="54"/>
        <v>6.1336294780854068</v>
      </c>
    </row>
    <row r="131" spans="1:43" s="11" customFormat="1" x14ac:dyDescent="0.25">
      <c r="A131" s="11" t="s">
        <v>474</v>
      </c>
      <c r="B131" s="32" t="s">
        <v>4</v>
      </c>
      <c r="C131" s="32" t="s">
        <v>604</v>
      </c>
      <c r="D131" s="14">
        <f>IF('Indicator Data'!M133="No data",IF((0.1284*LN('Indicator Data'!BD133)-0.4735)&gt;D$136,0,IF((0.1284*LN('Indicator Data'!BD133)-0.4735)&lt;D$135,10,(D$136-(0.1284*LN('Indicator Data'!BD133)-0.4735))/(D$136-D$135)*10)),IF('Indicator Data'!M133&gt;D$136,0,IF('Indicator Data'!M133&lt;D$135,10,(D$136-'Indicator Data'!M133)/(D$136-D$135)*10)))</f>
        <v>8.861538461538462</v>
      </c>
      <c r="E131" s="14">
        <f>IF('Indicator Data'!N133="No data","x",IF('Indicator Data'!N133&gt;E$136,10,IF('Indicator Data'!N133&lt;E$135,0,10-(E$136-'Indicator Data'!N133)/(E$136-E$135)*10)))</f>
        <v>10</v>
      </c>
      <c r="F131" s="54">
        <f t="shared" si="59"/>
        <v>9.5301224437918819</v>
      </c>
      <c r="G131" s="14">
        <f>IF('Indicator Data'!AE133="No data","x",IF('Indicator Data'!AE133&gt;G$136,10,IF('Indicator Data'!AE133&lt;G$135,0,10-(G$136-'Indicator Data'!AE133)/(G$136-G$135)*10)))</f>
        <v>9.4302218172042398</v>
      </c>
      <c r="H131" s="14">
        <f>IF('Indicator Data'!AF133="No data","x",IF('Indicator Data'!AF133&gt;H$136,10,IF('Indicator Data'!AF133&lt;H$135,0,10-(H$136-'Indicator Data'!AF133)/(H$136-H$135)*10)))</f>
        <v>3.0999999999999996</v>
      </c>
      <c r="I131" s="54">
        <f t="shared" si="60"/>
        <v>6.2651109086021197</v>
      </c>
      <c r="J131" s="37">
        <f>SUM('Indicator Data'!P133,SUM('Indicator Data'!Q133:R133)*1000000)</f>
        <v>1931237376</v>
      </c>
      <c r="K131" s="37">
        <f>J131/'Indicator Data (national)'!$AY$7</f>
        <v>150.58012427609958</v>
      </c>
      <c r="L131" s="14">
        <f t="shared" si="37"/>
        <v>3.0116024855219914</v>
      </c>
      <c r="M131" s="14">
        <f>IF('Indicator Data'!S133="No data","x",IF('Indicator Data'!S133&gt;M$136,10,IF('Indicator Data'!S133&lt;M$135,0,10-(M$136-'Indicator Data'!S133)/(M$136-M$135)*10)))</f>
        <v>2.6091512063290692</v>
      </c>
      <c r="N131" s="134">
        <f>VLOOKUP(C131,'Indicator Data'!$C$5:$O$136,12,FALSE)/VLOOKUP(B131,'Indicator Data (national)'!$B$5:$AY$13,50,FALSE)*1000000</f>
        <v>5.2850370758953741E-2</v>
      </c>
      <c r="O131" s="14">
        <f t="shared" si="38"/>
        <v>5.2850370758967813E-3</v>
      </c>
      <c r="P131" s="54">
        <f t="shared" si="39"/>
        <v>1.8753462429756524</v>
      </c>
      <c r="Q131" s="47">
        <f t="shared" si="55"/>
        <v>6.8001755097903835</v>
      </c>
      <c r="R131" s="37">
        <f>IF(AND('Indicator Data'!AK133="No data",'Indicator Data'!AL133="No data"),0,SUM('Indicator Data'!AK133:AM133))</f>
        <v>129134</v>
      </c>
      <c r="S131" s="14">
        <f t="shared" si="56"/>
        <v>7.0368020125205151</v>
      </c>
      <c r="T131" s="43">
        <f>R131/'Indicator Data'!$BE133</f>
        <v>0.33328257553663465</v>
      </c>
      <c r="U131" s="14">
        <f t="shared" si="57"/>
        <v>10</v>
      </c>
      <c r="V131" s="15">
        <f t="shared" si="61"/>
        <v>8.5184010062602571</v>
      </c>
      <c r="W131" s="14">
        <f>IF('Indicator Data'!Z133="No data","x",IF('Indicator Data'!Z133&gt;W$136,10,IF('Indicator Data'!Z133&lt;W$135,0,10-(W$136-'Indicator Data'!Z133)/(W$136-W$135)*10)))</f>
        <v>6.2</v>
      </c>
      <c r="X131" s="14">
        <f>IF('Indicator Data'!Y133="No data","x",IF('Indicator Data'!Y133&gt;X$136,10,IF('Indicator Data'!Y133&lt;X$135,0,10-(X$136-'Indicator Data'!Y133)/(X$136-X$135)*10)))</f>
        <v>2.7454545454545451</v>
      </c>
      <c r="Y131" s="14">
        <f>IF('Indicator Data'!AD133="No data","x",IF('Indicator Data'!AD133&gt;Y$136,10,IF('Indicator Data'!AD133&lt;Y$135,0,10-(Y$136-'Indicator Data'!AD133)/(Y$136-Y$135)*10)))</f>
        <v>10</v>
      </c>
      <c r="Z131" s="139">
        <f>IF('Indicator Data'!AA133="No data","x",'Indicator Data'!AA133/'Indicator Data'!$BE133*100000)</f>
        <v>0</v>
      </c>
      <c r="AA131" s="137">
        <f t="shared" si="43"/>
        <v>0</v>
      </c>
      <c r="AB131" s="139">
        <f>IF('Indicator Data'!AB133="No data","x",'Indicator Data'!AB133/'Indicator Data'!$BE133*100000)</f>
        <v>0</v>
      </c>
      <c r="AC131" s="137">
        <f t="shared" si="44"/>
        <v>0</v>
      </c>
      <c r="AD131" s="54">
        <f t="shared" si="45"/>
        <v>3.7890909090909091</v>
      </c>
      <c r="AE131" s="14">
        <f>IF('Indicator Data'!T133="No data","x",IF('Indicator Data'!T133&gt;AE$136,10,IF('Indicator Data'!T133&lt;AE$135,0,10-(AE$136-'Indicator Data'!T133)/(AE$136-AE$135)*10)))</f>
        <v>10</v>
      </c>
      <c r="AF131" s="14">
        <f>IF('Indicator Data'!U133="No data","x",IF('Indicator Data'!U133&gt;AF$136,10,IF('Indicator Data'!U133&lt;AF$135,0,10-(AF$136-'Indicator Data'!U133)/(AF$136-AF$135)*10)))</f>
        <v>5.3554420658474653</v>
      </c>
      <c r="AG131" s="54">
        <f t="shared" si="62"/>
        <v>7.6777210329237331</v>
      </c>
      <c r="AH131" s="14">
        <f>IF('Indicator Data'!AN133="No data","x",IF('Indicator Data'!AN133&gt;AH$136,10,IF('Indicator Data'!AN133&lt;AH$135,0,10-(AH$136-'Indicator Data'!AN133)/(AH$136-AH$135)*10)))</f>
        <v>4.7558517263074096</v>
      </c>
      <c r="AI131" s="14">
        <f>IF('Indicator Data'!AS133="No data","x",IF('Indicator Data'!AS133&gt;AI$136,10,IF('Indicator Data'!AS133&lt;AI$135,0,10-(AI$136-'Indicator Data'!AS133)/(AI$136-AI$135)*10)))</f>
        <v>6.7999435050010923</v>
      </c>
      <c r="AJ131" s="54">
        <f t="shared" si="46"/>
        <v>5.7778976156542505</v>
      </c>
      <c r="AK131" s="37">
        <f>'Indicator Data'!AI133+'Indicator Data'!AH133*0.5+'Indicator Data'!AG133*0.25</f>
        <v>13345.319723492139</v>
      </c>
      <c r="AL131" s="44">
        <f>AK131/'Indicator Data'!BE133</f>
        <v>3.4443001291722619E-2</v>
      </c>
      <c r="AM131" s="54">
        <f t="shared" si="58"/>
        <v>3.4443001291722624</v>
      </c>
      <c r="AN131" s="14">
        <f>IF('Indicator Data'!AJ133="No data","x",IF(('Indicator Data'!AJ133)^2&gt;AN$135,10,IF(('Indicator Data'!AJ133)^2&lt;AN$136,0,10-(AN$135-('Indicator Data'!AJ133)^2)/(AN$135-AN$136)*10)))</f>
        <v>4.2105263157894735</v>
      </c>
      <c r="AO131" s="54">
        <f t="shared" si="48"/>
        <v>4.2105263157894735</v>
      </c>
      <c r="AP131" s="38">
        <f>IF(AO131="x",(10-GEOMEAN(((10-AD131)/10*9+1),((10-AG131)/10*9+1),((10-AM131)/10*9+1),((10-AJ131)/10*9+1)))/9*10,(10-GEOMEAN(((10-AD131)/10*9+1),((10-AG131)/10*9+1),((10-AM131)/10*9+1),((10-AO131)/10*9+1),((10-AJ131)/10*9+1)))/9*10)</f>
        <v>5.2203862489904305</v>
      </c>
      <c r="AQ131" s="57">
        <f>(10-GEOMEAN(((10-V131)/10*9+1),((10-AP131)/10*9+1)))/9*10</f>
        <v>7.2030499709910591</v>
      </c>
    </row>
    <row r="132" spans="1:43" s="11" customFormat="1" x14ac:dyDescent="0.25">
      <c r="A132" s="11" t="s">
        <v>475</v>
      </c>
      <c r="B132" s="32" t="s">
        <v>4</v>
      </c>
      <c r="C132" s="32" t="s">
        <v>605</v>
      </c>
      <c r="D132" s="14">
        <f>IF('Indicator Data'!M134="No data",IF((0.1284*LN('Indicator Data'!BD134)-0.4735)&gt;D$136,0,IF((0.1284*LN('Indicator Data'!BD134)-0.4735)&lt;D$135,10,(D$136-(0.1284*LN('Indicator Data'!BD134)-0.4735))/(D$136-D$135)*10)),IF('Indicator Data'!M134&gt;D$136,0,IF('Indicator Data'!M134&lt;D$135,10,(D$136-'Indicator Data'!M134)/(D$136-D$135)*10)))</f>
        <v>7.8307692307692296</v>
      </c>
      <c r="E132" s="14">
        <f>IF('Indicator Data'!N134="No data","x",IF('Indicator Data'!N134&gt;E$136,10,IF('Indicator Data'!N134&lt;E$135,0,10-(E$136-'Indicator Data'!N134)/(E$136-E$135)*10)))</f>
        <v>10</v>
      </c>
      <c r="F132" s="54">
        <f t="shared" si="59"/>
        <v>9.2019688137715505</v>
      </c>
      <c r="G132" s="14">
        <f>IF('Indicator Data'!AE134="No data","x",IF('Indicator Data'!AE134&gt;G$136,10,IF('Indicator Data'!AE134&lt;G$135,0,10-(G$136-'Indicator Data'!AE134)/(G$136-G$135)*10)))</f>
        <v>9.4302218172042398</v>
      </c>
      <c r="H132" s="14">
        <f>IF('Indicator Data'!AF134="No data","x",IF('Indicator Data'!AF134&gt;H$136,10,IF('Indicator Data'!AF134&lt;H$135,0,10-(H$136-'Indicator Data'!AF134)/(H$136-H$135)*10)))</f>
        <v>4.7750000000000004</v>
      </c>
      <c r="I132" s="54">
        <f t="shared" si="60"/>
        <v>7.1026109086021201</v>
      </c>
      <c r="J132" s="37">
        <f>SUM('Indicator Data'!P134,SUM('Indicator Data'!Q134:R134)*1000000)</f>
        <v>1931237376</v>
      </c>
      <c r="K132" s="37">
        <f>J132/'Indicator Data (national)'!$AY$7</f>
        <v>150.58012427609958</v>
      </c>
      <c r="L132" s="14">
        <f>IF(K132="x","x",IF(K132&gt;L$136,10,IF(K132&lt;L$135,0,10-(L$136-K132)/(L$136-L$135)*10)))</f>
        <v>3.0116024855219914</v>
      </c>
      <c r="M132" s="14">
        <f>IF('Indicator Data'!S134="No data","x",IF('Indicator Data'!S134&gt;M$136,10,IF('Indicator Data'!S134&lt;M$135,0,10-(M$136-'Indicator Data'!S134)/(M$136-M$135)*10)))</f>
        <v>2.6091512063290692</v>
      </c>
      <c r="N132" s="134">
        <f>VLOOKUP(C132,'Indicator Data'!$C$5:$O$136,12,FALSE)/VLOOKUP(B132,'Indicator Data (national)'!$B$5:$AY$13,50,FALSE)*1000000</f>
        <v>4.2275276847023001E-2</v>
      </c>
      <c r="O132" s="14">
        <f>IF(N132="No data","x",IF(N132&gt;O$136,10,IF(N132&lt;O$135,0,10-(O$136-N132)/(O$136-O$135)*10)))</f>
        <v>4.2275276847032472E-3</v>
      </c>
      <c r="P132" s="54">
        <f>AVERAGE(L132,M132,O132)</f>
        <v>1.8749937398452545</v>
      </c>
      <c r="Q132" s="47">
        <f>AVERAGE(F132,F132,I132,P132)</f>
        <v>6.8453855689976191</v>
      </c>
      <c r="R132" s="37">
        <f>IF(AND('Indicator Data'!AK134="No data",'Indicator Data'!AL134="No data"),0,SUM('Indicator Data'!AK134:AM134))</f>
        <v>0</v>
      </c>
      <c r="S132" s="14">
        <f>IF(R132=0,0,IF(LOG(R132)&gt;$S$136,10,IF(LOG(R132)&lt;S$135,0,10-(S$136-LOG(R132))/(S$136-S$135)*10)))</f>
        <v>0</v>
      </c>
      <c r="T132" s="43">
        <f>R132/'Indicator Data'!$BE134</f>
        <v>0</v>
      </c>
      <c r="U132" s="14">
        <f>IF(T132="x","x",IF(T132&gt;$U$136,10,IF(T132&lt;$U$135,0,((T132*100)/0.0052)^(1/4.0545)/6.5*10)))</f>
        <v>0</v>
      </c>
      <c r="V132" s="15">
        <f t="shared" si="61"/>
        <v>0</v>
      </c>
      <c r="W132" s="14">
        <f>IF('Indicator Data'!Z134="No data","x",IF('Indicator Data'!Z134&gt;W$136,10,IF('Indicator Data'!Z134&lt;W$135,0,10-(W$136-'Indicator Data'!Z134)/(W$136-W$135)*10)))</f>
        <v>6.2</v>
      </c>
      <c r="X132" s="14">
        <f>IF('Indicator Data'!Y134="No data","x",IF('Indicator Data'!Y134&gt;X$136,10,IF('Indicator Data'!Y134&lt;X$135,0,10-(X$136-'Indicator Data'!Y134)/(X$136-X$135)*10)))</f>
        <v>2.7454545454545451</v>
      </c>
      <c r="Y132" s="14">
        <f>IF('Indicator Data'!AD134="No data","x",IF('Indicator Data'!AD134&gt;Y$136,10,IF('Indicator Data'!AD134&lt;Y$135,0,10-(Y$136-'Indicator Data'!AD134)/(Y$136-Y$135)*10)))</f>
        <v>10</v>
      </c>
      <c r="Z132" s="139">
        <f>IF('Indicator Data'!AA134="No data","x",'Indicator Data'!AA134/'Indicator Data'!$BE134*100000)</f>
        <v>0</v>
      </c>
      <c r="AA132" s="137">
        <f>IF(Z132="x","x",IF(Z132&lt;=AA$135,0,IF(Z132&gt;AA$136,10,10-(LOG(AA$136*100)-LOG(Z132*100))/(LOG(AA$136*100))*10)))</f>
        <v>0</v>
      </c>
      <c r="AB132" s="139">
        <f>IF('Indicator Data'!AB134="No data","x",'Indicator Data'!AB134/'Indicator Data'!$BE134*100000)</f>
        <v>0.15107885409710745</v>
      </c>
      <c r="AC132" s="137">
        <f>IF(AB132="x","x",IF(AB132&lt;=AC$135,0,IF(AB132&gt;AC$136,10,10-(LOG(AC$136*100)-LOG(AB132*100))/(LOG(AC$136*100))*10)))</f>
        <v>3.9306789404373106</v>
      </c>
      <c r="AD132" s="54">
        <f>IF(AND(W132="x",X132="x",Y132="x",AA132="x",AC132="x"),"x",AVERAGE(W132,X132,Y132,AA132,AC132))</f>
        <v>4.5752266971783708</v>
      </c>
      <c r="AE132" s="14">
        <f>IF('Indicator Data'!T134="No data","x",IF('Indicator Data'!T134&gt;AE$136,10,IF('Indicator Data'!T134&lt;AE$135,0,10-(AE$136-'Indicator Data'!T134)/(AE$136-AE$135)*10)))</f>
        <v>10</v>
      </c>
      <c r="AF132" s="14">
        <f>IF('Indicator Data'!U134="No data","x",IF('Indicator Data'!U134&gt;AF$136,10,IF('Indicator Data'!U134&lt;AF$135,0,10-(AF$136-'Indicator Data'!U134)/(AF$136-AF$135)*10)))</f>
        <v>2.3111179306636211</v>
      </c>
      <c r="AG132" s="54">
        <f t="shared" si="62"/>
        <v>6.1555589653318101</v>
      </c>
      <c r="AH132" s="14">
        <f>IF('Indicator Data'!AN134="No data","x",IF('Indicator Data'!AN134&gt;AH$136,10,IF('Indicator Data'!AN134&lt;AH$135,0,10-(AH$136-'Indicator Data'!AN134)/(AH$136-AH$135)*10)))</f>
        <v>1.4319965126416747</v>
      </c>
      <c r="AI132" s="14">
        <f>IF('Indicator Data'!AS134="No data","x",IF('Indicator Data'!AS134&gt;AI$136,10,IF('Indicator Data'!AS134&lt;AI$135,0,10-(AI$136-'Indicator Data'!AS134)/(AI$136-AI$135)*10)))</f>
        <v>6.7999854693403083</v>
      </c>
      <c r="AJ132" s="54">
        <f>IF(AND(AH132="x",AI132="x"),"x",AVERAGE(AH132,AI132))</f>
        <v>4.1159909909909915</v>
      </c>
      <c r="AK132" s="37">
        <f>'Indicator Data'!AI134+'Indicator Data'!AH134*0.5+'Indicator Data'!AG134*0.25</f>
        <v>22798.029212998954</v>
      </c>
      <c r="AL132" s="44">
        <f>AK132/'Indicator Data'!BE134</f>
        <v>3.4443001291722619E-2</v>
      </c>
      <c r="AM132" s="54">
        <f>IF(AL132="x","x",IF(AL132&gt;AM$136,10,IF(AL132&lt;AM$135,0,10-(AM$136-AL132)/(AM$136-AM$135)*10)))</f>
        <v>3.4443001291722624</v>
      </c>
      <c r="AN132" s="14">
        <f>IF('Indicator Data'!AJ134="No data","x",IF(('Indicator Data'!AJ134)^2&gt;AN$135,10,IF(('Indicator Data'!AJ134)^2&lt;AN$136,0,10-(AN$135-('Indicator Data'!AJ134)^2)/(AN$135-AN$136)*10)))</f>
        <v>4.2105263157894735</v>
      </c>
      <c r="AO132" s="54">
        <f>AN132</f>
        <v>4.2105263157894735</v>
      </c>
      <c r="AP132" s="38">
        <f>IF(AO132="x",(10-GEOMEAN(((10-AD132)/10*9+1),((10-AG132)/10*9+1),((10-AM132)/10*9+1),((10-AJ132)/10*9+1)))/9*10,(10-GEOMEAN(((10-AD132)/10*9+1),((10-AG132)/10*9+1),((10-AM132)/10*9+1),((10-AO132)/10*9+1),((10-AJ132)/10*9+1)))/9*10)</f>
        <v>4.5686906917560846</v>
      </c>
      <c r="AQ132" s="57">
        <f>(10-GEOMEAN(((10-V132)/10*9+1),((10-AP132)/10*9+1)))/9*10</f>
        <v>2.5850592572308018</v>
      </c>
    </row>
    <row r="133" spans="1:43" s="11" customFormat="1" x14ac:dyDescent="0.25">
      <c r="A133" s="11" t="s">
        <v>476</v>
      </c>
      <c r="B133" s="32" t="s">
        <v>4</v>
      </c>
      <c r="C133" s="32" t="s">
        <v>606</v>
      </c>
      <c r="D133" s="14">
        <f>IF('Indicator Data'!M135="No data",IF((0.1284*LN('Indicator Data'!BD135)-0.4735)&gt;D$136,0,IF((0.1284*LN('Indicator Data'!BD135)-0.4735)&lt;D$135,10,(D$136-(0.1284*LN('Indicator Data'!BD135)-0.4735))/(D$136-D$135)*10)),IF('Indicator Data'!M135&gt;D$136,0,IF('Indicator Data'!M135&lt;D$135,10,(D$136-'Indicator Data'!M135)/(D$136-D$135)*10)))</f>
        <v>7.7384615384615376</v>
      </c>
      <c r="E133" s="14">
        <f>IF('Indicator Data'!N135="No data","x",IF('Indicator Data'!N135&gt;E$136,10,IF('Indicator Data'!N135&lt;E$135,0,10-(E$136-'Indicator Data'!N135)/(E$136-E$135)*10)))</f>
        <v>10</v>
      </c>
      <c r="F133" s="54">
        <f>IF(E133="x",D133,(10-GEOMEAN(((10-D133)/10*9+1),((10-E133)/10*9+1)))/9*10)</f>
        <v>9.1752938640407482</v>
      </c>
      <c r="G133" s="14">
        <f>IF('Indicator Data'!AE135="No data","x",IF('Indicator Data'!AE135&gt;G$136,10,IF('Indicator Data'!AE135&lt;G$135,0,10-(G$136-'Indicator Data'!AE135)/(G$136-G$135)*10)))</f>
        <v>9.4302218172042398</v>
      </c>
      <c r="H133" s="14">
        <f>IF('Indicator Data'!AF135="No data","x",IF('Indicator Data'!AF135&gt;H$136,10,IF('Indicator Data'!AF135&lt;H$135,0,10-(H$136-'Indicator Data'!AF135)/(H$136-H$135)*10)))</f>
        <v>4.9250000000000007</v>
      </c>
      <c r="I133" s="54">
        <f>IF(AND(G133="x",H133="x"),"x",AVERAGE(G133,H133))</f>
        <v>7.1776109086021203</v>
      </c>
      <c r="J133" s="37">
        <f>SUM('Indicator Data'!P135,SUM('Indicator Data'!Q135:R135)*1000000)</f>
        <v>1931237376</v>
      </c>
      <c r="K133" s="37">
        <f>J133/'Indicator Data (national)'!$AY$7</f>
        <v>150.58012427609958</v>
      </c>
      <c r="L133" s="14">
        <f>IF(K133="x","x",IF(K133&gt;L$136,10,IF(K133&lt;L$135,0,10-(L$136-K133)/(L$136-L$135)*10)))</f>
        <v>3.0116024855219914</v>
      </c>
      <c r="M133" s="14">
        <f>IF('Indicator Data'!S135="No data","x",IF('Indicator Data'!S135&gt;M$136,10,IF('Indicator Data'!S135&lt;M$135,0,10-(M$136-'Indicator Data'!S135)/(M$136-M$135)*10)))</f>
        <v>2.6091512063290692</v>
      </c>
      <c r="N133" s="134">
        <f>VLOOKUP(C133,'Indicator Data'!$C$5:$O$136,12,FALSE)/VLOOKUP(B133,'Indicator Data (national)'!$B$5:$AY$13,50,FALSE)*1000000</f>
        <v>4.7100718157855631E-2</v>
      </c>
      <c r="O133" s="14">
        <f>IF(N133="No data","x",IF(N133&gt;O$136,10,IF(N133&lt;O$135,0,10-(O$136-N133)/(O$136-O$135)*10)))</f>
        <v>4.7100718157864208E-3</v>
      </c>
      <c r="P133" s="54">
        <f>AVERAGE(L133,M133,O133)</f>
        <v>1.8751545878889491</v>
      </c>
      <c r="Q133" s="47">
        <f>AVERAGE(F133,F133,I133,P133)</f>
        <v>6.8508383061431415</v>
      </c>
      <c r="R133" s="37">
        <f>IF(AND('Indicator Data'!AK135="No data",'Indicator Data'!AL135="No data"),0,SUM('Indicator Data'!AK135:AM135))</f>
        <v>0</v>
      </c>
      <c r="S133" s="14">
        <f>IF(R133=0,0,IF(LOG(R133)&gt;$S$136,10,IF(LOG(R133)&lt;S$135,0,10-(S$136-LOG(R133))/(S$136-S$135)*10)))</f>
        <v>0</v>
      </c>
      <c r="T133" s="43">
        <f>R133/'Indicator Data'!$BE135</f>
        <v>0</v>
      </c>
      <c r="U133" s="14">
        <f>IF(T133="x","x",IF(T133&gt;$U$136,10,IF(T133&lt;$U$135,0,((T133*100)/0.0052)^(1/4.0545)/6.5*10)))</f>
        <v>0</v>
      </c>
      <c r="V133" s="15">
        <f>AVERAGE(S133,U133)</f>
        <v>0</v>
      </c>
      <c r="W133" s="14">
        <f>IF('Indicator Data'!Z135="No data","x",IF('Indicator Data'!Z135&gt;W$136,10,IF('Indicator Data'!Z135&lt;W$135,0,10-(W$136-'Indicator Data'!Z135)/(W$136-W$135)*10)))</f>
        <v>6.2</v>
      </c>
      <c r="X133" s="14">
        <f>IF('Indicator Data'!Y135="No data","x",IF('Indicator Data'!Y135&gt;X$136,10,IF('Indicator Data'!Y135&lt;X$135,0,10-(X$136-'Indicator Data'!Y135)/(X$136-X$135)*10)))</f>
        <v>2.7454545454545451</v>
      </c>
      <c r="Y133" s="14">
        <f>IF('Indicator Data'!AD135="No data","x",IF('Indicator Data'!AD135&gt;Y$136,10,IF('Indicator Data'!AD135&lt;Y$135,0,10-(Y$136-'Indicator Data'!AD135)/(Y$136-Y$135)*10)))</f>
        <v>10</v>
      </c>
      <c r="Z133" s="139">
        <f>IF('Indicator Data'!AA135="No data","x",'Indicator Data'!AA135/'Indicator Data'!$BE135*100000)</f>
        <v>0</v>
      </c>
      <c r="AA133" s="137">
        <f>IF(Z133="x","x",IF(Z133&lt;=AA$135,0,IF(Z133&gt;AA$136,10,10-(LOG(AA$136*100)-LOG(Z133*100))/(LOG(AA$136*100))*10)))</f>
        <v>0</v>
      </c>
      <c r="AB133" s="139">
        <f>IF('Indicator Data'!AB135="No data","x",'Indicator Data'!AB135/'Indicator Data'!$BE135*100000)</f>
        <v>0</v>
      </c>
      <c r="AC133" s="137">
        <f>IF(AB133="x","x",IF(AB133&lt;=AC$135,0,IF(AB133&gt;AC$136,10,10-(LOG(AC$136*100)-LOG(AB133*100))/(LOG(AC$136*100))*10)))</f>
        <v>0</v>
      </c>
      <c r="AD133" s="54">
        <f>IF(AND(W133="x",X133="x",Y133="x",AA133="x",AC133="x"),"x",AVERAGE(W133,X133,Y133,AA133,AC133))</f>
        <v>3.7890909090909091</v>
      </c>
      <c r="AE133" s="14">
        <f>IF('Indicator Data'!T135="No data","x",IF('Indicator Data'!T135&gt;AE$136,10,IF('Indicator Data'!T135&lt;AE$135,0,10-(AE$136-'Indicator Data'!T135)/(AE$136-AE$135)*10)))</f>
        <v>10</v>
      </c>
      <c r="AF133" s="14">
        <f>IF('Indicator Data'!U135="No data","x",IF('Indicator Data'!U135&gt;AF$136,10,IF('Indicator Data'!U135&lt;AF$135,0,10-(AF$136-'Indicator Data'!U135)/(AF$136-AF$135)*10)))</f>
        <v>10</v>
      </c>
      <c r="AG133" s="54">
        <f>IF(AND(AE133="x",AF133="x"),"x",AVERAGE(AF133,AE133))</f>
        <v>10</v>
      </c>
      <c r="AH133" s="14">
        <f>IF('Indicator Data'!AN135="No data","x",IF('Indicator Data'!AN135&gt;AH$136,10,IF('Indicator Data'!AN135&lt;AH$135,0,10-(AH$136-'Indicator Data'!AN135)/(AH$136-AH$135)*10)))</f>
        <v>10</v>
      </c>
      <c r="AI133" s="14">
        <f>IF('Indicator Data'!AS135="No data","x",IF('Indicator Data'!AS135&gt;AI$136,10,IF('Indicator Data'!AS135&lt;AI$135,0,10-(AI$136-'Indicator Data'!AS135)/(AI$136-AI$135)*10)))</f>
        <v>6.8021450747953702</v>
      </c>
      <c r="AJ133" s="54">
        <f>IF(AND(AH133="x",AI133="x"),"x",AVERAGE(AH133,AI133))</f>
        <v>8.4010725373976847</v>
      </c>
      <c r="AK133" s="37">
        <f>'Indicator Data'!AI135+'Indicator Data'!AH135*0.5+'Indicator Data'!AG135*0.25</f>
        <v>0</v>
      </c>
      <c r="AL133" s="44">
        <f>AK133/'Indicator Data'!BE135</f>
        <v>0</v>
      </c>
      <c r="AM133" s="54">
        <f>IF(AL133="x","x",IF(AL133&gt;AM$136,10,IF(AL133&lt;AM$135,0,10-(AM$136-AL133)/(AM$136-AM$135)*10)))</f>
        <v>0</v>
      </c>
      <c r="AN133" s="14" t="str">
        <f>IF('Indicator Data'!AJ135="No data","x",IF(('Indicator Data'!AJ135)^2&gt;AN$135,10,IF(('Indicator Data'!AJ135)^2&lt;AN$136,0,10-(AN$135-('Indicator Data'!AJ135)^2)/(AN$135-AN$136)*10)))</f>
        <v>x</v>
      </c>
      <c r="AO133" s="54" t="str">
        <f>AN133</f>
        <v>x</v>
      </c>
      <c r="AP133" s="38">
        <f>IF(AO133="x",(10-GEOMEAN(((10-AD133)/10*9+1),((10-AG133)/10*9+1),((10-AM133)/10*9+1),((10-AJ133)/10*9+1)))/9*10,(10-GEOMEAN(((10-AD133)/10*9+1),((10-AG133)/10*9+1),((10-AM133)/10*9+1),((10-AO133)/10*9+1),((10-AJ133)/10*9+1)))/9*10)</f>
        <v>7.1548919310880867</v>
      </c>
      <c r="AQ133" s="57">
        <f>(10-GEOMEAN(((10-V133)/10*9+1),((10-AP133)/10*9+1)))/9*10</f>
        <v>4.4810288424552605</v>
      </c>
    </row>
    <row r="134" spans="1:43" s="11" customFormat="1" x14ac:dyDescent="0.25">
      <c r="A134" s="11" t="s">
        <v>477</v>
      </c>
      <c r="B134" s="32" t="s">
        <v>4</v>
      </c>
      <c r="C134" s="32" t="s">
        <v>607</v>
      </c>
      <c r="D134" s="14">
        <f>IF('Indicator Data'!M136="No data",IF((0.1284*LN('Indicator Data'!BD136)-0.4735)&gt;D$136,0,IF((0.1284*LN('Indicator Data'!BD136)-0.4735)&lt;D$135,10,(D$136-(0.1284*LN('Indicator Data'!BD136)-0.4735))/(D$136-D$135)*10)),IF('Indicator Data'!M136&gt;D$136,0,IF('Indicator Data'!M136&lt;D$135,10,(D$136-'Indicator Data'!M136)/(D$136-D$135)*10)))</f>
        <v>7.7384615384615376</v>
      </c>
      <c r="E134" s="14">
        <f>IF('Indicator Data'!N136="No data","x",IF('Indicator Data'!N136&gt;E$136,10,IF('Indicator Data'!N136&lt;E$135,0,10-(E$136-'Indicator Data'!N136)/(E$136-E$135)*10)))</f>
        <v>10</v>
      </c>
      <c r="F134" s="54">
        <f>IF(E134="x",D134,(10-GEOMEAN(((10-D134)/10*9+1),((10-E134)/10*9+1)))/9*10)</f>
        <v>9.1752938640407482</v>
      </c>
      <c r="G134" s="14">
        <f>IF('Indicator Data'!AE136="No data","x",IF('Indicator Data'!AE136&gt;G$136,10,IF('Indicator Data'!AE136&lt;G$135,0,10-(G$136-'Indicator Data'!AE136)/(G$136-G$135)*10)))</f>
        <v>9.4302218172042398</v>
      </c>
      <c r="H134" s="14">
        <f>IF('Indicator Data'!AF136="No data","x",IF('Indicator Data'!AF136&gt;H$136,10,IF('Indicator Data'!AF136&lt;H$135,0,10-(H$136-'Indicator Data'!AF136)/(H$136-H$135)*10)))</f>
        <v>4.9250000000000007</v>
      </c>
      <c r="I134" s="54">
        <f>IF(AND(G134="x",H134="x"),"x",AVERAGE(G134,H134))</f>
        <v>7.1776109086021203</v>
      </c>
      <c r="J134" s="37">
        <f>SUM('Indicator Data'!P136,SUM('Indicator Data'!Q136:R136)*1000000)</f>
        <v>1931237376</v>
      </c>
      <c r="K134" s="37">
        <f>J134/'Indicator Data (national)'!$AY$7</f>
        <v>150.58012427609958</v>
      </c>
      <c r="L134" s="14">
        <f>IF(K134="x","x",IF(K134&gt;L$136,10,IF(K134&lt;L$135,0,10-(L$136-K134)/(L$136-L$135)*10)))</f>
        <v>3.0116024855219914</v>
      </c>
      <c r="M134" s="14">
        <f>IF('Indicator Data'!S136="No data","x",IF('Indicator Data'!S136&gt;M$136,10,IF('Indicator Data'!S136&lt;M$135,0,10-(M$136-'Indicator Data'!S136)/(M$136-M$135)*10)))</f>
        <v>2.6091512063290692</v>
      </c>
      <c r="N134" s="134">
        <f>VLOOKUP(C134,'Indicator Data'!$C$5:$O$136,12,FALSE)/VLOOKUP(B134,'Indicator Data (national)'!$B$5:$AY$13,50,FALSE)*1000000</f>
        <v>5.2437975397717357E-2</v>
      </c>
      <c r="O134" s="14">
        <f>IF(N134="No data","x",IF(N134&gt;O$136,10,IF(N134&lt;O$135,0,10-(O$136-N134)/(O$136-O$135)*10)))</f>
        <v>5.2437975397729986E-3</v>
      </c>
      <c r="P134" s="54">
        <f>AVERAGE(L134,M134,O134)</f>
        <v>1.8753324964636111</v>
      </c>
      <c r="Q134" s="47">
        <f>AVERAGE(F134,F134,I134,P134)</f>
        <v>6.8508827832868064</v>
      </c>
      <c r="R134" s="37">
        <f>IF(AND('Indicator Data'!AK136="No data",'Indicator Data'!AL136="No data"),0,SUM('Indicator Data'!AK136:AM136))</f>
        <v>159729</v>
      </c>
      <c r="S134" s="14">
        <f>IF(R134=0,0,IF(LOG(R134)&gt;$S$136,10,IF(LOG(R134)&lt;S$135,0,10-(S$136-LOG(R134))/(S$136-S$135)*10)))</f>
        <v>7.3446125757442093</v>
      </c>
      <c r="T134" s="43">
        <f>R134/'Indicator Data'!$BE136</f>
        <v>0.31419028567044927</v>
      </c>
      <c r="U134" s="14">
        <f>IF(T134="x","x",IF(T134&gt;$U$136,10,IF(T134&lt;$U$135,0,((T134*100)/0.0052)^(1/4.0545)/6.5*10)))</f>
        <v>10</v>
      </c>
      <c r="V134" s="15">
        <f>AVERAGE(S134,U134)</f>
        <v>8.6723062878721038</v>
      </c>
      <c r="W134" s="14">
        <f>IF('Indicator Data'!Z136="No data","x",IF('Indicator Data'!Z136&gt;W$136,10,IF('Indicator Data'!Z136&lt;W$135,0,10-(W$136-'Indicator Data'!Z136)/(W$136-W$135)*10)))</f>
        <v>6.2</v>
      </c>
      <c r="X134" s="14">
        <f>IF('Indicator Data'!Y136="No data","x",IF('Indicator Data'!Y136&gt;X$136,10,IF('Indicator Data'!Y136&lt;X$135,0,10-(X$136-'Indicator Data'!Y136)/(X$136-X$135)*10)))</f>
        <v>2.7454545454545451</v>
      </c>
      <c r="Y134" s="14">
        <f>IF('Indicator Data'!AD136="No data","x",IF('Indicator Data'!AD136&gt;Y$136,10,IF('Indicator Data'!AD136&lt;Y$135,0,10-(Y$136-'Indicator Data'!AD136)/(Y$136-Y$135)*10)))</f>
        <v>10</v>
      </c>
      <c r="Z134" s="139">
        <f>IF('Indicator Data'!AA136="No data","x",'Indicator Data'!AA136/'Indicator Data'!$BE136*100000)</f>
        <v>0</v>
      </c>
      <c r="AA134" s="137">
        <f>IF(Z134="x","x",IF(Z134&lt;=AA$135,0,IF(Z134&gt;AA$136,10,10-(LOG(AA$136*100)-LOG(Z134*100))/(LOG(AA$136*100))*10)))</f>
        <v>0</v>
      </c>
      <c r="AB134" s="139">
        <f>IF('Indicator Data'!AB136="No data","x",'Indicator Data'!AB136/'Indicator Data'!$BE136*100000)</f>
        <v>0.19670209271356437</v>
      </c>
      <c r="AC134" s="137">
        <f>IF(AB134="x","x",IF(AB134&lt;=AC$135,0,IF(AB134&gt;AC$136,10,10-(LOG(AC$136*100)-LOG(AB134*100))/(LOG(AC$136*100))*10)))</f>
        <v>4.3126966013430277</v>
      </c>
      <c r="AD134" s="54">
        <f>IF(AND(W134="x",X134="x",Y134="x",AA134="x",AC134="x"),"x",AVERAGE(W134,X134,Y134,AA134,AC134))</f>
        <v>4.6516302293595144</v>
      </c>
      <c r="AE134" s="14">
        <f>IF('Indicator Data'!T136="No data","x",IF('Indicator Data'!T136&gt;AE$136,10,IF('Indicator Data'!T136&lt;AE$135,0,10-(AE$136-'Indicator Data'!T136)/(AE$136-AE$135)*10)))</f>
        <v>10</v>
      </c>
      <c r="AF134" s="14">
        <f>IF('Indicator Data'!U136="No data","x",IF('Indicator Data'!U136&gt;AF$136,10,IF('Indicator Data'!U136&lt;AF$135,0,10-(AF$136-'Indicator Data'!U136)/(AF$136-AF$135)*10)))</f>
        <v>5.7332368973485988</v>
      </c>
      <c r="AG134" s="54">
        <f>IF(AND(AE134="x",AF134="x"),"x",AVERAGE(AF134,AE134))</f>
        <v>7.8666184486742994</v>
      </c>
      <c r="AH134" s="14">
        <f>IF('Indicator Data'!AN136="No data","x",IF('Indicator Data'!AN136&gt;AH$136,10,IF('Indicator Data'!AN136&lt;AH$135,0,10-(AH$136-'Indicator Data'!AN136)/(AH$136-AH$135)*10)))</f>
        <v>6.3412592809764732</v>
      </c>
      <c r="AI134" s="14">
        <f>IF('Indicator Data'!AS136="No data","x",IF('Indicator Data'!AS136&gt;AI$136,10,IF('Indicator Data'!AS136&lt;AI$135,0,10-(AI$136-'Indicator Data'!AS136)/(AI$136-AI$135)*10)))</f>
        <v>6.8000771796356023</v>
      </c>
      <c r="AJ134" s="54">
        <f>IF(AND(AH134="x",AI134="x"),"x",AVERAGE(AH134,AI134))</f>
        <v>6.5706682303060377</v>
      </c>
      <c r="AK134" s="37">
        <f>'Indicator Data'!AI136+'Indicator Data'!AH136*0.5+'Indicator Data'!AG136*0.25</f>
        <v>112610.83007301453</v>
      </c>
      <c r="AL134" s="44">
        <f>AK134/'Indicator Data'!BE136</f>
        <v>0.22150785937573547</v>
      </c>
      <c r="AM134" s="54">
        <f>IF(AL134="x","x",IF(AL134&gt;AM$136,10,IF(AL134&lt;AM$135,0,10-(AM$136-AL134)/(AM$136-AM$135)*10)))</f>
        <v>10</v>
      </c>
      <c r="AN134" s="14">
        <f>IF('Indicator Data'!AJ136="No data","x",IF(('Indicator Data'!AJ136)^2&gt;AN$135,10,IF(('Indicator Data'!AJ136)^2&lt;AN$136,0,10-(AN$135-('Indicator Data'!AJ136)^2)/(AN$135-AN$136)*10)))</f>
        <v>4.2105263157894735</v>
      </c>
      <c r="AO134" s="54">
        <f>AN134</f>
        <v>4.2105263157894735</v>
      </c>
      <c r="AP134" s="38">
        <f>IF(AO134="x",(10-GEOMEAN(((10-AD134)/10*9+1),((10-AG134)/10*9+1),((10-AM134)/10*9+1),((10-AJ134)/10*9+1)))/9*10,(10-GEOMEAN(((10-AD134)/10*9+1),((10-AG134)/10*9+1),((10-AM134)/10*9+1),((10-AO134)/10*9+1),((10-AJ134)/10*9+1)))/9*10)</f>
        <v>7.3733012666903495</v>
      </c>
      <c r="AQ134" s="57">
        <f>(10-GEOMEAN(((10-V134)/10*9+1),((10-AP134)/10*9+1)))/9*10</f>
        <v>8.091874671723895</v>
      </c>
    </row>
    <row r="135" spans="1:43" s="11" customFormat="1" x14ac:dyDescent="0.25">
      <c r="A135" s="39"/>
      <c r="B135" s="40" t="s">
        <v>43</v>
      </c>
      <c r="C135" s="40"/>
      <c r="D135" s="40">
        <v>0.3</v>
      </c>
      <c r="E135" s="40">
        <v>0.05</v>
      </c>
      <c r="F135" s="40"/>
      <c r="G135" s="40">
        <v>0</v>
      </c>
      <c r="H135" s="40">
        <v>0.25</v>
      </c>
      <c r="I135" s="40"/>
      <c r="J135" s="40"/>
      <c r="K135" s="40"/>
      <c r="L135" s="40">
        <v>0</v>
      </c>
      <c r="M135" s="40">
        <v>0</v>
      </c>
      <c r="N135" s="40"/>
      <c r="O135" s="40">
        <v>0</v>
      </c>
      <c r="P135" s="40"/>
      <c r="Q135" s="40"/>
      <c r="R135" s="40"/>
      <c r="S135" s="40">
        <v>3</v>
      </c>
      <c r="T135" s="40"/>
      <c r="U135" s="42">
        <v>5.0000000000000002E-5</v>
      </c>
      <c r="V135" s="40"/>
      <c r="W135" s="40">
        <v>0</v>
      </c>
      <c r="X135" s="40">
        <v>0</v>
      </c>
      <c r="Y135" s="40">
        <v>0</v>
      </c>
      <c r="Z135" s="40"/>
      <c r="AA135" s="40">
        <v>0</v>
      </c>
      <c r="AB135" s="40"/>
      <c r="AC135" s="40">
        <v>0</v>
      </c>
      <c r="AD135" s="40"/>
      <c r="AE135" s="40">
        <v>0</v>
      </c>
      <c r="AF135" s="40">
        <v>0</v>
      </c>
      <c r="AG135" s="40"/>
      <c r="AH135" s="40">
        <v>0</v>
      </c>
      <c r="AI135" s="40">
        <v>0</v>
      </c>
      <c r="AJ135" s="40"/>
      <c r="AK135" s="40"/>
      <c r="AL135" s="40"/>
      <c r="AM135" s="45">
        <v>0</v>
      </c>
      <c r="AN135" s="40">
        <v>20</v>
      </c>
      <c r="AO135" s="40"/>
      <c r="AP135" s="40"/>
      <c r="AQ135" s="40"/>
    </row>
    <row r="136" spans="1:43" s="11" customFormat="1" x14ac:dyDescent="0.25">
      <c r="A136" s="39"/>
      <c r="B136" s="40" t="s">
        <v>42</v>
      </c>
      <c r="C136" s="40"/>
      <c r="D136" s="40">
        <v>0.95</v>
      </c>
      <c r="E136" s="40">
        <v>0.5</v>
      </c>
      <c r="F136" s="40"/>
      <c r="G136" s="40">
        <v>0.75</v>
      </c>
      <c r="H136" s="40">
        <v>0.65</v>
      </c>
      <c r="I136" s="40"/>
      <c r="J136" s="40"/>
      <c r="K136" s="40"/>
      <c r="L136" s="40">
        <v>500</v>
      </c>
      <c r="M136" s="40">
        <v>15</v>
      </c>
      <c r="N136" s="40"/>
      <c r="O136" s="40">
        <v>100</v>
      </c>
      <c r="P136" s="40"/>
      <c r="Q136" s="40"/>
      <c r="R136" s="40"/>
      <c r="S136" s="40">
        <v>6</v>
      </c>
      <c r="T136" s="40"/>
      <c r="U136" s="41">
        <v>0.1</v>
      </c>
      <c r="V136" s="40"/>
      <c r="W136" s="40">
        <v>5</v>
      </c>
      <c r="X136" s="40">
        <v>550</v>
      </c>
      <c r="Y136" s="40">
        <v>120</v>
      </c>
      <c r="Z136" s="40"/>
      <c r="AA136" s="40">
        <v>50</v>
      </c>
      <c r="AB136" s="40"/>
      <c r="AC136" s="40">
        <v>10</v>
      </c>
      <c r="AD136" s="40"/>
      <c r="AE136" s="40">
        <v>130</v>
      </c>
      <c r="AF136" s="40">
        <v>0.45</v>
      </c>
      <c r="AG136" s="40"/>
      <c r="AH136" s="40">
        <v>15</v>
      </c>
      <c r="AI136" s="40">
        <v>30</v>
      </c>
      <c r="AJ136" s="40"/>
      <c r="AK136" s="40"/>
      <c r="AL136" s="40"/>
      <c r="AM136" s="41">
        <v>0.1</v>
      </c>
      <c r="AN136" s="40">
        <v>1</v>
      </c>
      <c r="AO136" s="40"/>
      <c r="AP136" s="40"/>
      <c r="AQ136" s="40"/>
    </row>
  </sheetData>
  <sortState ref="A4:AL193">
    <sortCondition ref="A3"/>
  </sortState>
  <mergeCells count="1">
    <mergeCell ref="A1:AQ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pane xSplit="2" ySplit="2" topLeftCell="C3" activePane="bottomRight" state="frozen"/>
      <selection pane="topRight" activeCell="B1" sqref="B1"/>
      <selection pane="bottomLeft" activeCell="A4" sqref="A4"/>
      <selection pane="bottomRight" activeCell="E3" sqref="E3"/>
    </sheetView>
  </sheetViews>
  <sheetFormatPr defaultRowHeight="15" x14ac:dyDescent="0.25"/>
  <cols>
    <col min="1" max="1" width="49.42578125" style="8" bestFit="1" customWidth="1"/>
    <col min="2" max="3" width="8.140625" style="79" customWidth="1"/>
    <col min="4" max="6" width="9.140625" style="8"/>
    <col min="7" max="7" width="9.140625" style="80"/>
    <col min="8" max="9" width="9.140625" style="8"/>
    <col min="10" max="11" width="9.140625" style="80"/>
    <col min="12" max="15" width="9.140625" style="8"/>
    <col min="16" max="16" width="9.140625" style="80"/>
    <col min="17" max="18" width="9.85546875" style="28" customWidth="1"/>
    <col min="19" max="19" width="9.140625" style="8"/>
    <col min="20" max="23" width="9.85546875" style="28" customWidth="1"/>
    <col min="24" max="24" width="9.140625" style="8"/>
    <col min="25" max="25" width="9.140625" style="80"/>
    <col min="26" max="16384" width="9.140625" style="8"/>
  </cols>
  <sheetData>
    <row r="1" spans="1:26" x14ac:dyDescent="0.25">
      <c r="A1" s="173"/>
      <c r="B1" s="173"/>
      <c r="C1" s="173"/>
      <c r="D1" s="173"/>
      <c r="E1" s="173"/>
      <c r="F1" s="173"/>
      <c r="G1" s="173"/>
      <c r="H1" s="173"/>
      <c r="I1" s="173"/>
      <c r="J1" s="173"/>
      <c r="K1" s="173"/>
      <c r="L1" s="173"/>
      <c r="M1" s="173"/>
      <c r="N1" s="173"/>
      <c r="O1" s="173"/>
      <c r="P1" s="173"/>
      <c r="Q1" s="173"/>
      <c r="R1" s="173"/>
      <c r="S1" s="173"/>
      <c r="T1" s="173"/>
      <c r="U1" s="173"/>
      <c r="V1" s="173"/>
      <c r="W1" s="173"/>
      <c r="X1" s="173"/>
      <c r="Y1" s="173"/>
    </row>
    <row r="2" spans="1:26" s="11" customFormat="1" ht="126.75" customHeight="1" thickBot="1" x14ac:dyDescent="0.3">
      <c r="A2" s="81" t="s">
        <v>32</v>
      </c>
      <c r="B2" s="82" t="s">
        <v>18</v>
      </c>
      <c r="C2" s="82"/>
      <c r="D2" s="70" t="s">
        <v>132</v>
      </c>
      <c r="E2" s="130" t="s">
        <v>632</v>
      </c>
      <c r="F2" s="70" t="s">
        <v>631</v>
      </c>
      <c r="G2" s="71" t="s">
        <v>61</v>
      </c>
      <c r="H2" s="70" t="s">
        <v>56</v>
      </c>
      <c r="I2" s="70" t="s">
        <v>20</v>
      </c>
      <c r="J2" s="71" t="s">
        <v>62</v>
      </c>
      <c r="K2" s="72" t="s">
        <v>148</v>
      </c>
      <c r="L2" s="70" t="s">
        <v>21</v>
      </c>
      <c r="M2" s="70" t="s">
        <v>22</v>
      </c>
      <c r="N2" s="70" t="s">
        <v>23</v>
      </c>
      <c r="O2" s="70" t="s">
        <v>24</v>
      </c>
      <c r="P2" s="71" t="s">
        <v>33</v>
      </c>
      <c r="Q2" s="70" t="s">
        <v>130</v>
      </c>
      <c r="R2" s="70" t="s">
        <v>131</v>
      </c>
      <c r="S2" s="71" t="s">
        <v>34</v>
      </c>
      <c r="T2" s="70" t="s">
        <v>128</v>
      </c>
      <c r="U2" s="70" t="s">
        <v>613</v>
      </c>
      <c r="V2" s="70" t="s">
        <v>129</v>
      </c>
      <c r="W2" s="70" t="s">
        <v>52</v>
      </c>
      <c r="X2" s="71" t="s">
        <v>51</v>
      </c>
      <c r="Y2" s="72" t="s">
        <v>149</v>
      </c>
    </row>
    <row r="3" spans="1:26" s="11" customFormat="1" x14ac:dyDescent="0.25">
      <c r="A3" s="11" t="s">
        <v>351</v>
      </c>
      <c r="B3" s="30" t="s">
        <v>0</v>
      </c>
      <c r="C3" s="30" t="s">
        <v>608</v>
      </c>
      <c r="D3" s="2">
        <f>IF('Indicator Data'!AU5="No data","x",IF('Indicator Data'!AU5&gt;D$136,0,IF('Indicator Data'!AU5&lt;D$135,10,(D$136-'Indicator Data'!AU5)/(D$136-D$135)*10)))</f>
        <v>3.2083333333333321</v>
      </c>
      <c r="E3" s="131">
        <f>(VLOOKUP($B3,'Indicator Data (national)'!$B$5:$BB$13,51,FALSE)+VLOOKUP($B3,'Indicator Data (national)'!$B$5:$BB$13,52,FALSE)+VLOOKUP($B3,'Indicator Data (national)'!$B$5:$BB$13,53,FALSE))/VLOOKUP($B3,'Indicator Data (national)'!$B$5:$BB$13,50,FALSE)*1000000</f>
        <v>0.2591047957408984</v>
      </c>
      <c r="F3" s="2">
        <f>IF(E3&gt;F$136,0,IF(E3&lt;F$135,10,(F$136-E3)/(F$136-F$135)*10))</f>
        <v>7.4089520425910163</v>
      </c>
      <c r="G3" s="3">
        <f>AVERAGE(D3,F3)</f>
        <v>5.3086426879621742</v>
      </c>
      <c r="H3" s="2">
        <f>IF('Indicator Data'!AW5="No data","x",IF('Indicator Data'!AW5&gt;H$136,0,IF('Indicator Data'!AW5&lt;H$135,10,(H$136-'Indicator Data'!AW5)/(H$136-H$135)*10)))</f>
        <v>6.2</v>
      </c>
      <c r="I3" s="2">
        <f>IF('Indicator Data'!AV5="No data","x",IF('Indicator Data'!AV5&gt;I$136,0,IF('Indicator Data'!AV5&lt;I$135,10,(I$136-'Indicator Data'!AV5)/(I$136-I$135)*10)))</f>
        <v>6.2344931364059448</v>
      </c>
      <c r="J3" s="3">
        <f>IF(AND(H3="x",I3="x"),"x",AVERAGE(H3,I3))</f>
        <v>6.2172465682029721</v>
      </c>
      <c r="K3" s="5">
        <f>AVERAGE(G3,J3)</f>
        <v>5.7629446280825736</v>
      </c>
      <c r="L3" s="2">
        <f>IF('Indicator Data'!AY5="No data","x",IF('Indicator Data'!AY5^2&gt;L$136,0,IF('Indicator Data'!AY5^2&lt;L$135,10,(L$136-'Indicator Data'!AY5^2)/(L$136-L$135)*10)))</f>
        <v>10</v>
      </c>
      <c r="M3" s="2">
        <f>IF(OR('Indicator Data'!AX5=0,'Indicator Data'!AX5="No data"),"x",IF('Indicator Data'!AX5&gt;M$136,0,IF('Indicator Data'!AX5&lt;M$135,10,(M$136-'Indicator Data'!AX5)/(M$136-M$135)*10)))</f>
        <v>8.5400000000000009</v>
      </c>
      <c r="N3" s="2">
        <f>IF('Indicator Data'!AZ5="No data","x",IF('Indicator Data'!AZ5&gt;N$136,0,IF('Indicator Data'!AZ5&lt;N$135,10,(N$136-'Indicator Data'!AZ5)/(N$136-N$135)*10)))</f>
        <v>9.5599999999999987</v>
      </c>
      <c r="O3" s="2">
        <f>IF('Indicator Data'!BA5="No data","x",IF('Indicator Data'!BA5&gt;O$136,0,IF('Indicator Data'!BA5&lt;O$135,10,(O$136-'Indicator Data'!BA5)/(O$136-O$135)*10)))</f>
        <v>6.8524470282526551</v>
      </c>
      <c r="P3" s="3">
        <f>IF(AND(L3="x",M3="x",N3="x",O3="x"),"x",AVERAGE(L3,M3,N3,O3))</f>
        <v>8.7381117570631623</v>
      </c>
      <c r="Q3" s="2">
        <f>IF('Indicator Data'!BB5="No data","x",IF('Indicator Data'!BB5&gt;Q$136,0,IF('Indicator Data'!BB5&lt;Q$135,10,(Q$136-'Indicator Data'!BB5)/(Q$136-Q$135)*10)))</f>
        <v>9.1111111111111107</v>
      </c>
      <c r="R3" s="2">
        <f>IF('Indicator Data'!BC5="No data","x",IF('Indicator Data'!BC5&gt;R$136,0,IF('Indicator Data'!BC5&lt;R$135,10,(R$136-'Indicator Data'!BC5)/(R$136-R$135)*10)))</f>
        <v>4</v>
      </c>
      <c r="S3" s="3">
        <f>IF(AND(Q3="x",R3="x"),"x",AVERAGE(R3,Q3))</f>
        <v>6.5555555555555554</v>
      </c>
      <c r="T3" s="2">
        <f>IF('Indicator Data'!V5="No data","x",IF('Indicator Data'!V5&gt;T$136,0,IF('Indicator Data'!V5&lt;T$135,10,(T$136-'Indicator Data'!V5)/(T$136-T$135)*10)))</f>
        <v>9.875</v>
      </c>
      <c r="U3" s="2">
        <f>IF('Indicator Data'!W5="No data","x",IF('Indicator Data'!W5&gt;U$136,0,IF('Indicator Data'!W5&lt;U$135,10,(U$136-'Indicator Data'!W5)/(U$136-U$135)*10)))</f>
        <v>0</v>
      </c>
      <c r="V3" s="2">
        <f>IF('Indicator Data'!X5="No data","x",IF('Indicator Data'!X5&gt;V$136,0,IF('Indicator Data'!X5&lt;V$135,10,(V$136-'Indicator Data'!X5)/(V$136-V$135)*10)))</f>
        <v>4.3589743589743595</v>
      </c>
      <c r="W3" s="2">
        <f>IF('Indicator Data'!AC5="No data","x",IF('Indicator Data'!AC5&gt;W$136,0,IF('Indicator Data'!AC5&lt;W$135,10,(W$136-'Indicator Data'!AC5)/(W$136-W$135)*10)))</f>
        <v>9.8640677966101702</v>
      </c>
      <c r="X3" s="3">
        <f>IF(AND(T3="x",V3="x",W3="x"),"x",AVERAGE(T3,V3,W3,U3))</f>
        <v>6.0245105388961324</v>
      </c>
      <c r="Y3" s="5">
        <f t="shared" ref="Y3:Y34" si="0">AVERAGE(S3,P3,X3)</f>
        <v>7.1060592838382837</v>
      </c>
      <c r="Z3" s="83"/>
    </row>
    <row r="4" spans="1:26" s="11" customFormat="1" x14ac:dyDescent="0.25">
      <c r="A4" s="11" t="s">
        <v>352</v>
      </c>
      <c r="B4" s="30" t="s">
        <v>0</v>
      </c>
      <c r="C4" s="30" t="s">
        <v>478</v>
      </c>
      <c r="D4" s="2">
        <f>IF('Indicator Data'!AU6="No data","x",IF('Indicator Data'!AU6&gt;D$136,0,IF('Indicator Data'!AU6&lt;D$135,10,(D$136-'Indicator Data'!AU6)/(D$136-D$135)*10)))</f>
        <v>3.2083333333333321</v>
      </c>
      <c r="E4" s="131">
        <f>(VLOOKUP($B4,'Indicator Data (national)'!$B$5:$BB$13,51,FALSE)+VLOOKUP($B4,'Indicator Data (national)'!$B$5:$BB$13,52,FALSE)+VLOOKUP($B4,'Indicator Data (national)'!$B$5:$BB$13,53,FALSE))/VLOOKUP($B4,'Indicator Data (national)'!$B$5:$BB$13,50,FALSE)*1000000</f>
        <v>0.2591047957408984</v>
      </c>
      <c r="F4" s="2">
        <f t="shared" ref="F4:F67" si="1">IF(E4&gt;F$136,0,IF(E4&lt;F$135,10,(F$136-E4)/(F$136-F$135)*10))</f>
        <v>7.4089520425910163</v>
      </c>
      <c r="G4" s="3">
        <f t="shared" ref="G4:G67" si="2">AVERAGE(D4,F4)</f>
        <v>5.3086426879621742</v>
      </c>
      <c r="H4" s="2">
        <f>IF('Indicator Data'!AW6="No data","x",IF('Indicator Data'!AW6&gt;H$136,0,IF('Indicator Data'!AW6&lt;H$135,10,(H$136-'Indicator Data'!AW6)/(H$136-H$135)*10)))</f>
        <v>6.2</v>
      </c>
      <c r="I4" s="2">
        <f>IF('Indicator Data'!AV6="No data","x",IF('Indicator Data'!AV6&gt;I$136,0,IF('Indicator Data'!AV6&lt;I$135,10,(I$136-'Indicator Data'!AV6)/(I$136-I$135)*10)))</f>
        <v>6.2344931364059448</v>
      </c>
      <c r="J4" s="3">
        <f t="shared" ref="J4:J67" si="3">IF(AND(H4="x",I4="x"),"x",AVERAGE(H4,I4))</f>
        <v>6.2172465682029721</v>
      </c>
      <c r="K4" s="5">
        <f t="shared" ref="K4:K67" si="4">AVERAGE(G4,J4)</f>
        <v>5.7629446280825736</v>
      </c>
      <c r="L4" s="2">
        <f>IF('Indicator Data'!AY6="No data","x",IF('Indicator Data'!AY6^2&gt;L$136,0,IF('Indicator Data'!AY6^2&lt;L$135,10,(L$136-'Indicator Data'!AY6^2)/(L$136-L$135)*10)))</f>
        <v>10</v>
      </c>
      <c r="M4" s="2">
        <f>IF(OR('Indicator Data'!AX6=0,'Indicator Data'!AX6="No data"),"x",IF('Indicator Data'!AX6&gt;M$136,0,IF('Indicator Data'!AX6&lt;M$135,10,(M$136-'Indicator Data'!AX6)/(M$136-M$135)*10)))</f>
        <v>8.5400000000000009</v>
      </c>
      <c r="N4" s="2">
        <f>IF('Indicator Data'!AZ6="No data","x",IF('Indicator Data'!AZ6&gt;N$136,0,IF('Indicator Data'!AZ6&lt;N$135,10,(N$136-'Indicator Data'!AZ6)/(N$136-N$135)*10)))</f>
        <v>9.5599999999999987</v>
      </c>
      <c r="O4" s="2">
        <f>IF('Indicator Data'!BA6="No data","x",IF('Indicator Data'!BA6&gt;O$136,0,IF('Indicator Data'!BA6&lt;O$135,10,(O$136-'Indicator Data'!BA6)/(O$136-O$135)*10)))</f>
        <v>6.8524470282526551</v>
      </c>
      <c r="P4" s="3">
        <f t="shared" ref="P4:P67" si="5">IF(AND(L4="x",M4="x",N4="x",O4="x"),"x",AVERAGE(L4,M4,N4,O4))</f>
        <v>8.7381117570631623</v>
      </c>
      <c r="Q4" s="2">
        <f>IF('Indicator Data'!BB6="No data","x",IF('Indicator Data'!BB6&gt;Q$136,0,IF('Indicator Data'!BB6&lt;Q$135,10,(Q$136-'Indicator Data'!BB6)/(Q$136-Q$135)*10)))</f>
        <v>9.1111111111111107</v>
      </c>
      <c r="R4" s="2">
        <f>IF('Indicator Data'!BC6="No data","x",IF('Indicator Data'!BC6&gt;R$136,0,IF('Indicator Data'!BC6&lt;R$135,10,(R$136-'Indicator Data'!BC6)/(R$136-R$135)*10)))</f>
        <v>4</v>
      </c>
      <c r="S4" s="3">
        <f t="shared" ref="S4:S67" si="6">IF(AND(Q4="x",R4="x"),"x",AVERAGE(R4,Q4))</f>
        <v>6.5555555555555554</v>
      </c>
      <c r="T4" s="2">
        <f>IF('Indicator Data'!V6="No data","x",IF('Indicator Data'!V6&gt;T$136,0,IF('Indicator Data'!V6&lt;T$135,10,(T$136-'Indicator Data'!V6)/(T$136-T$135)*10)))</f>
        <v>9.875</v>
      </c>
      <c r="U4" s="2">
        <f>IF('Indicator Data'!W6="No data","x",IF('Indicator Data'!W6&gt;U$136,0,IF('Indicator Data'!W6&lt;U$135,10,(U$136-'Indicator Data'!W6)/(U$136-U$135)*10)))</f>
        <v>0</v>
      </c>
      <c r="V4" s="2">
        <f>IF('Indicator Data'!X6="No data","x",IF('Indicator Data'!X6&gt;V$136,0,IF('Indicator Data'!X6&lt;V$135,10,(V$136-'Indicator Data'!X6)/(V$136-V$135)*10)))</f>
        <v>4.3589743589743595</v>
      </c>
      <c r="W4" s="2">
        <f>IF('Indicator Data'!AC6="No data","x",IF('Indicator Data'!AC6&gt;W$136,0,IF('Indicator Data'!AC6&lt;W$135,10,(W$136-'Indicator Data'!AC6)/(W$136-W$135)*10)))</f>
        <v>9.8640677966101702</v>
      </c>
      <c r="X4" s="3">
        <f t="shared" ref="X4:X67" si="7">IF(AND(T4="x",V4="x",W4="x"),"x",AVERAGE(T4,V4,W4,U4))</f>
        <v>6.0245105388961324</v>
      </c>
      <c r="Y4" s="5">
        <f t="shared" si="0"/>
        <v>7.1060592838382837</v>
      </c>
      <c r="Z4" s="83"/>
    </row>
    <row r="5" spans="1:26" s="11" customFormat="1" x14ac:dyDescent="0.25">
      <c r="A5" s="11" t="s">
        <v>353</v>
      </c>
      <c r="B5" s="30" t="s">
        <v>0</v>
      </c>
      <c r="C5" s="30" t="s">
        <v>479</v>
      </c>
      <c r="D5" s="2">
        <f>IF('Indicator Data'!AU7="No data","x",IF('Indicator Data'!AU7&gt;D$136,0,IF('Indicator Data'!AU7&lt;D$135,10,(D$136-'Indicator Data'!AU7)/(D$136-D$135)*10)))</f>
        <v>3.2083333333333321</v>
      </c>
      <c r="E5" s="131">
        <f>(VLOOKUP($B5,'Indicator Data (national)'!$B$5:$BB$13,51,FALSE)+VLOOKUP($B5,'Indicator Data (national)'!$B$5:$BB$13,52,FALSE)+VLOOKUP($B5,'Indicator Data (national)'!$B$5:$BB$13,53,FALSE))/VLOOKUP($B5,'Indicator Data (national)'!$B$5:$BB$13,50,FALSE)*1000000</f>
        <v>0.2591047957408984</v>
      </c>
      <c r="F5" s="2">
        <f t="shared" si="1"/>
        <v>7.4089520425910163</v>
      </c>
      <c r="G5" s="3">
        <f t="shared" si="2"/>
        <v>5.3086426879621742</v>
      </c>
      <c r="H5" s="2">
        <f>IF('Indicator Data'!AW7="No data","x",IF('Indicator Data'!AW7&gt;H$136,0,IF('Indicator Data'!AW7&lt;H$135,10,(H$136-'Indicator Data'!AW7)/(H$136-H$135)*10)))</f>
        <v>6.2</v>
      </c>
      <c r="I5" s="2">
        <f>IF('Indicator Data'!AV7="No data","x",IF('Indicator Data'!AV7&gt;I$136,0,IF('Indicator Data'!AV7&lt;I$135,10,(I$136-'Indicator Data'!AV7)/(I$136-I$135)*10)))</f>
        <v>6.2344931364059448</v>
      </c>
      <c r="J5" s="3">
        <f t="shared" si="3"/>
        <v>6.2172465682029721</v>
      </c>
      <c r="K5" s="5">
        <f t="shared" si="4"/>
        <v>5.7629446280825736</v>
      </c>
      <c r="L5" s="2">
        <f>IF('Indicator Data'!AY7="No data","x",IF('Indicator Data'!AY7^2&gt;L$136,0,IF('Indicator Data'!AY7^2&lt;L$135,10,(L$136-'Indicator Data'!AY7^2)/(L$136-L$135)*10)))</f>
        <v>10</v>
      </c>
      <c r="M5" s="2">
        <f>IF(OR('Indicator Data'!AX7=0,'Indicator Data'!AX7="No data"),"x",IF('Indicator Data'!AX7&gt;M$136,0,IF('Indicator Data'!AX7&lt;M$135,10,(M$136-'Indicator Data'!AX7)/(M$136-M$135)*10)))</f>
        <v>8.5400000000000009</v>
      </c>
      <c r="N5" s="2">
        <f>IF('Indicator Data'!AZ7="No data","x",IF('Indicator Data'!AZ7&gt;N$136,0,IF('Indicator Data'!AZ7&lt;N$135,10,(N$136-'Indicator Data'!AZ7)/(N$136-N$135)*10)))</f>
        <v>9.5599999999999987</v>
      </c>
      <c r="O5" s="2">
        <f>IF('Indicator Data'!BA7="No data","x",IF('Indicator Data'!BA7&gt;O$136,0,IF('Indicator Data'!BA7&lt;O$135,10,(O$136-'Indicator Data'!BA7)/(O$136-O$135)*10)))</f>
        <v>6.8524470282526551</v>
      </c>
      <c r="P5" s="3">
        <f t="shared" si="5"/>
        <v>8.7381117570631623</v>
      </c>
      <c r="Q5" s="2">
        <f>IF('Indicator Data'!BB7="No data","x",IF('Indicator Data'!BB7&gt;Q$136,0,IF('Indicator Data'!BB7&lt;Q$135,10,(Q$136-'Indicator Data'!BB7)/(Q$136-Q$135)*10)))</f>
        <v>9.1111111111111107</v>
      </c>
      <c r="R5" s="2">
        <f>IF('Indicator Data'!BC7="No data","x",IF('Indicator Data'!BC7&gt;R$136,0,IF('Indicator Data'!BC7&lt;R$135,10,(R$136-'Indicator Data'!BC7)/(R$136-R$135)*10)))</f>
        <v>4</v>
      </c>
      <c r="S5" s="3">
        <f t="shared" si="6"/>
        <v>6.5555555555555554</v>
      </c>
      <c r="T5" s="2">
        <f>IF('Indicator Data'!V7="No data","x",IF('Indicator Data'!V7&gt;T$136,0,IF('Indicator Data'!V7&lt;T$135,10,(T$136-'Indicator Data'!V7)/(T$136-T$135)*10)))</f>
        <v>9.875</v>
      </c>
      <c r="U5" s="2">
        <f>IF('Indicator Data'!W7="No data","x",IF('Indicator Data'!W7&gt;U$136,0,IF('Indicator Data'!W7&lt;U$135,10,(U$136-'Indicator Data'!W7)/(U$136-U$135)*10)))</f>
        <v>0</v>
      </c>
      <c r="V5" s="2">
        <f>IF('Indicator Data'!X7="No data","x",IF('Indicator Data'!X7&gt;V$136,0,IF('Indicator Data'!X7&lt;V$135,10,(V$136-'Indicator Data'!X7)/(V$136-V$135)*10)))</f>
        <v>4.3589743589743595</v>
      </c>
      <c r="W5" s="2">
        <f>IF('Indicator Data'!AC7="No data","x",IF('Indicator Data'!AC7&gt;W$136,0,IF('Indicator Data'!AC7&lt;W$135,10,(W$136-'Indicator Data'!AC7)/(W$136-W$135)*10)))</f>
        <v>9.8640677966101702</v>
      </c>
      <c r="X5" s="3">
        <f t="shared" si="7"/>
        <v>6.0245105388961324</v>
      </c>
      <c r="Y5" s="5">
        <f t="shared" si="0"/>
        <v>7.1060592838382837</v>
      </c>
      <c r="Z5" s="83"/>
    </row>
    <row r="6" spans="1:26" s="11" customFormat="1" x14ac:dyDescent="0.25">
      <c r="A6" s="11" t="s">
        <v>354</v>
      </c>
      <c r="B6" s="30" t="s">
        <v>0</v>
      </c>
      <c r="C6" s="30" t="s">
        <v>480</v>
      </c>
      <c r="D6" s="2">
        <f>IF('Indicator Data'!AU8="No data","x",IF('Indicator Data'!AU8&gt;D$136,0,IF('Indicator Data'!AU8&lt;D$135,10,(D$136-'Indicator Data'!AU8)/(D$136-D$135)*10)))</f>
        <v>3.2083333333333321</v>
      </c>
      <c r="E6" s="131">
        <f>(VLOOKUP($B6,'Indicator Data (national)'!$B$5:$BB$13,51,FALSE)+VLOOKUP($B6,'Indicator Data (national)'!$B$5:$BB$13,52,FALSE)+VLOOKUP($B6,'Indicator Data (national)'!$B$5:$BB$13,53,FALSE))/VLOOKUP($B6,'Indicator Data (national)'!$B$5:$BB$13,50,FALSE)*1000000</f>
        <v>0.2591047957408984</v>
      </c>
      <c r="F6" s="2">
        <f t="shared" si="1"/>
        <v>7.4089520425910163</v>
      </c>
      <c r="G6" s="3">
        <f t="shared" si="2"/>
        <v>5.3086426879621742</v>
      </c>
      <c r="H6" s="2">
        <f>IF('Indicator Data'!AW8="No data","x",IF('Indicator Data'!AW8&gt;H$136,0,IF('Indicator Data'!AW8&lt;H$135,10,(H$136-'Indicator Data'!AW8)/(H$136-H$135)*10)))</f>
        <v>6.2</v>
      </c>
      <c r="I6" s="2">
        <f>IF('Indicator Data'!AV8="No data","x",IF('Indicator Data'!AV8&gt;I$136,0,IF('Indicator Data'!AV8&lt;I$135,10,(I$136-'Indicator Data'!AV8)/(I$136-I$135)*10)))</f>
        <v>6.2344931364059448</v>
      </c>
      <c r="J6" s="3">
        <f t="shared" si="3"/>
        <v>6.2172465682029721</v>
      </c>
      <c r="K6" s="5">
        <f t="shared" si="4"/>
        <v>5.7629446280825736</v>
      </c>
      <c r="L6" s="2">
        <f>IF('Indicator Data'!AY8="No data","x",IF('Indicator Data'!AY8^2&gt;L$136,0,IF('Indicator Data'!AY8^2&lt;L$135,10,(L$136-'Indicator Data'!AY8^2)/(L$136-L$135)*10)))</f>
        <v>10</v>
      </c>
      <c r="M6" s="2">
        <f>IF(OR('Indicator Data'!AX8=0,'Indicator Data'!AX8="No data"),"x",IF('Indicator Data'!AX8&gt;M$136,0,IF('Indicator Data'!AX8&lt;M$135,10,(M$136-'Indicator Data'!AX8)/(M$136-M$135)*10)))</f>
        <v>8.5400000000000009</v>
      </c>
      <c r="N6" s="2">
        <f>IF('Indicator Data'!AZ8="No data","x",IF('Indicator Data'!AZ8&gt;N$136,0,IF('Indicator Data'!AZ8&lt;N$135,10,(N$136-'Indicator Data'!AZ8)/(N$136-N$135)*10)))</f>
        <v>9.5599999999999987</v>
      </c>
      <c r="O6" s="2">
        <f>IF('Indicator Data'!BA8="No data","x",IF('Indicator Data'!BA8&gt;O$136,0,IF('Indicator Data'!BA8&lt;O$135,10,(O$136-'Indicator Data'!BA8)/(O$136-O$135)*10)))</f>
        <v>6.8524470282526551</v>
      </c>
      <c r="P6" s="3">
        <f t="shared" si="5"/>
        <v>8.7381117570631623</v>
      </c>
      <c r="Q6" s="2">
        <f>IF('Indicator Data'!BB8="No data","x",IF('Indicator Data'!BB8&gt;Q$136,0,IF('Indicator Data'!BB8&lt;Q$135,10,(Q$136-'Indicator Data'!BB8)/(Q$136-Q$135)*10)))</f>
        <v>9.1111111111111107</v>
      </c>
      <c r="R6" s="2">
        <f>IF('Indicator Data'!BC8="No data","x",IF('Indicator Data'!BC8&gt;R$136,0,IF('Indicator Data'!BC8&lt;R$135,10,(R$136-'Indicator Data'!BC8)/(R$136-R$135)*10)))</f>
        <v>4</v>
      </c>
      <c r="S6" s="3">
        <f t="shared" si="6"/>
        <v>6.5555555555555554</v>
      </c>
      <c r="T6" s="2">
        <f>IF('Indicator Data'!V8="No data","x",IF('Indicator Data'!V8&gt;T$136,0,IF('Indicator Data'!V8&lt;T$135,10,(T$136-'Indicator Data'!V8)/(T$136-T$135)*10)))</f>
        <v>9.875</v>
      </c>
      <c r="U6" s="2">
        <f>IF('Indicator Data'!W8="No data","x",IF('Indicator Data'!W8&gt;U$136,0,IF('Indicator Data'!W8&lt;U$135,10,(U$136-'Indicator Data'!W8)/(U$136-U$135)*10)))</f>
        <v>0.45078286338647744</v>
      </c>
      <c r="V6" s="2">
        <f>IF('Indicator Data'!X8="No data","x",IF('Indicator Data'!X8&gt;V$136,0,IF('Indicator Data'!X8&lt;V$135,10,(V$136-'Indicator Data'!X8)/(V$136-V$135)*10)))</f>
        <v>4.3589743589743595</v>
      </c>
      <c r="W6" s="2">
        <f>IF('Indicator Data'!AC8="No data","x",IF('Indicator Data'!AC8&gt;W$136,0,IF('Indicator Data'!AC8&lt;W$135,10,(W$136-'Indicator Data'!AC8)/(W$136-W$135)*10)))</f>
        <v>9.8640677966101702</v>
      </c>
      <c r="X6" s="3">
        <f t="shared" si="7"/>
        <v>6.1372062547427522</v>
      </c>
      <c r="Y6" s="5">
        <f t="shared" si="0"/>
        <v>7.1436245224538233</v>
      </c>
      <c r="Z6" s="83"/>
    </row>
    <row r="7" spans="1:26" s="11" customFormat="1" x14ac:dyDescent="0.25">
      <c r="A7" s="11" t="s">
        <v>355</v>
      </c>
      <c r="B7" s="30" t="s">
        <v>0</v>
      </c>
      <c r="C7" s="30" t="s">
        <v>481</v>
      </c>
      <c r="D7" s="2">
        <f>IF('Indicator Data'!AU9="No data","x",IF('Indicator Data'!AU9&gt;D$136,0,IF('Indicator Data'!AU9&lt;D$135,10,(D$136-'Indicator Data'!AU9)/(D$136-D$135)*10)))</f>
        <v>3.2083333333333321</v>
      </c>
      <c r="E7" s="131">
        <f>(VLOOKUP($B7,'Indicator Data (national)'!$B$5:$BB$13,51,FALSE)+VLOOKUP($B7,'Indicator Data (national)'!$B$5:$BB$13,52,FALSE)+VLOOKUP($B7,'Indicator Data (national)'!$B$5:$BB$13,53,FALSE))/VLOOKUP($B7,'Indicator Data (national)'!$B$5:$BB$13,50,FALSE)*1000000</f>
        <v>0.2591047957408984</v>
      </c>
      <c r="F7" s="2">
        <f t="shared" si="1"/>
        <v>7.4089520425910163</v>
      </c>
      <c r="G7" s="3">
        <f t="shared" si="2"/>
        <v>5.3086426879621742</v>
      </c>
      <c r="H7" s="2">
        <f>IF('Indicator Data'!AW9="No data","x",IF('Indicator Data'!AW9&gt;H$136,0,IF('Indicator Data'!AW9&lt;H$135,10,(H$136-'Indicator Data'!AW9)/(H$136-H$135)*10)))</f>
        <v>6.2</v>
      </c>
      <c r="I7" s="2">
        <f>IF('Indicator Data'!AV9="No data","x",IF('Indicator Data'!AV9&gt;I$136,0,IF('Indicator Data'!AV9&lt;I$135,10,(I$136-'Indicator Data'!AV9)/(I$136-I$135)*10)))</f>
        <v>6.2344931364059448</v>
      </c>
      <c r="J7" s="3">
        <f t="shared" si="3"/>
        <v>6.2172465682029721</v>
      </c>
      <c r="K7" s="5">
        <f t="shared" si="4"/>
        <v>5.7629446280825736</v>
      </c>
      <c r="L7" s="2">
        <f>IF('Indicator Data'!AY9="No data","x",IF('Indicator Data'!AY9^2&gt;L$136,0,IF('Indicator Data'!AY9^2&lt;L$135,10,(L$136-'Indicator Data'!AY9^2)/(L$136-L$135)*10)))</f>
        <v>10</v>
      </c>
      <c r="M7" s="2">
        <f>IF(OR('Indicator Data'!AX9=0,'Indicator Data'!AX9="No data"),"x",IF('Indicator Data'!AX9&gt;M$136,0,IF('Indicator Data'!AX9&lt;M$135,10,(M$136-'Indicator Data'!AX9)/(M$136-M$135)*10)))</f>
        <v>8.5400000000000009</v>
      </c>
      <c r="N7" s="2">
        <f>IF('Indicator Data'!AZ9="No data","x",IF('Indicator Data'!AZ9&gt;N$136,0,IF('Indicator Data'!AZ9&lt;N$135,10,(N$136-'Indicator Data'!AZ9)/(N$136-N$135)*10)))</f>
        <v>9.5599999999999987</v>
      </c>
      <c r="O7" s="2">
        <f>IF('Indicator Data'!BA9="No data","x",IF('Indicator Data'!BA9&gt;O$136,0,IF('Indicator Data'!BA9&lt;O$135,10,(O$136-'Indicator Data'!BA9)/(O$136-O$135)*10)))</f>
        <v>6.8524470282526551</v>
      </c>
      <c r="P7" s="3">
        <f t="shared" si="5"/>
        <v>8.7381117570631623</v>
      </c>
      <c r="Q7" s="2">
        <f>IF('Indicator Data'!BB9="No data","x",IF('Indicator Data'!BB9&gt;Q$136,0,IF('Indicator Data'!BB9&lt;Q$135,10,(Q$136-'Indicator Data'!BB9)/(Q$136-Q$135)*10)))</f>
        <v>9.1111111111111107</v>
      </c>
      <c r="R7" s="2">
        <f>IF('Indicator Data'!BC9="No data","x",IF('Indicator Data'!BC9&gt;R$136,0,IF('Indicator Data'!BC9&lt;R$135,10,(R$136-'Indicator Data'!BC9)/(R$136-R$135)*10)))</f>
        <v>4</v>
      </c>
      <c r="S7" s="3">
        <f t="shared" si="6"/>
        <v>6.5555555555555554</v>
      </c>
      <c r="T7" s="2">
        <f>IF('Indicator Data'!V9="No data","x",IF('Indicator Data'!V9&gt;T$136,0,IF('Indicator Data'!V9&lt;T$135,10,(T$136-'Indicator Data'!V9)/(T$136-T$135)*10)))</f>
        <v>9.875</v>
      </c>
      <c r="U7" s="2">
        <f>IF('Indicator Data'!W9="No data","x",IF('Indicator Data'!W9&gt;U$136,0,IF('Indicator Data'!W9&lt;U$135,10,(U$136-'Indicator Data'!W9)/(U$136-U$135)*10)))</f>
        <v>0</v>
      </c>
      <c r="V7" s="2">
        <f>IF('Indicator Data'!X9="No data","x",IF('Indicator Data'!X9&gt;V$136,0,IF('Indicator Data'!X9&lt;V$135,10,(V$136-'Indicator Data'!X9)/(V$136-V$135)*10)))</f>
        <v>4.3589743589743595</v>
      </c>
      <c r="W7" s="2">
        <f>IF('Indicator Data'!AC9="No data","x",IF('Indicator Data'!AC9&gt;W$136,0,IF('Indicator Data'!AC9&lt;W$135,10,(W$136-'Indicator Data'!AC9)/(W$136-W$135)*10)))</f>
        <v>9.8640677966101702</v>
      </c>
      <c r="X7" s="3">
        <f t="shared" si="7"/>
        <v>6.0245105388961324</v>
      </c>
      <c r="Y7" s="5">
        <f t="shared" si="0"/>
        <v>7.1060592838382837</v>
      </c>
      <c r="Z7" s="83"/>
    </row>
    <row r="8" spans="1:26" s="11" customFormat="1" x14ac:dyDescent="0.25">
      <c r="A8" s="11" t="s">
        <v>356</v>
      </c>
      <c r="B8" s="30" t="s">
        <v>0</v>
      </c>
      <c r="C8" s="30" t="s">
        <v>482</v>
      </c>
      <c r="D8" s="2">
        <f>IF('Indicator Data'!AU10="No data","x",IF('Indicator Data'!AU10&gt;D$136,0,IF('Indicator Data'!AU10&lt;D$135,10,(D$136-'Indicator Data'!AU10)/(D$136-D$135)*10)))</f>
        <v>3.2083333333333321</v>
      </c>
      <c r="E8" s="131">
        <f>(VLOOKUP($B8,'Indicator Data (national)'!$B$5:$BB$13,51,FALSE)+VLOOKUP($B8,'Indicator Data (national)'!$B$5:$BB$13,52,FALSE)+VLOOKUP($B8,'Indicator Data (national)'!$B$5:$BB$13,53,FALSE))/VLOOKUP($B8,'Indicator Data (national)'!$B$5:$BB$13,50,FALSE)*1000000</f>
        <v>0.2591047957408984</v>
      </c>
      <c r="F8" s="2">
        <f t="shared" si="1"/>
        <v>7.4089520425910163</v>
      </c>
      <c r="G8" s="3">
        <f t="shared" si="2"/>
        <v>5.3086426879621742</v>
      </c>
      <c r="H8" s="2">
        <f>IF('Indicator Data'!AW10="No data","x",IF('Indicator Data'!AW10&gt;H$136,0,IF('Indicator Data'!AW10&lt;H$135,10,(H$136-'Indicator Data'!AW10)/(H$136-H$135)*10)))</f>
        <v>6.2</v>
      </c>
      <c r="I8" s="2">
        <f>IF('Indicator Data'!AV10="No data","x",IF('Indicator Data'!AV10&gt;I$136,0,IF('Indicator Data'!AV10&lt;I$135,10,(I$136-'Indicator Data'!AV10)/(I$136-I$135)*10)))</f>
        <v>6.2344931364059448</v>
      </c>
      <c r="J8" s="3">
        <f t="shared" si="3"/>
        <v>6.2172465682029721</v>
      </c>
      <c r="K8" s="5">
        <f t="shared" si="4"/>
        <v>5.7629446280825736</v>
      </c>
      <c r="L8" s="2">
        <f>IF('Indicator Data'!AY10="No data","x",IF('Indicator Data'!AY10^2&gt;L$136,0,IF('Indicator Data'!AY10^2&lt;L$135,10,(L$136-'Indicator Data'!AY10^2)/(L$136-L$135)*10)))</f>
        <v>10</v>
      </c>
      <c r="M8" s="2">
        <f>IF(OR('Indicator Data'!AX10=0,'Indicator Data'!AX10="No data"),"x",IF('Indicator Data'!AX10&gt;M$136,0,IF('Indicator Data'!AX10&lt;M$135,10,(M$136-'Indicator Data'!AX10)/(M$136-M$135)*10)))</f>
        <v>8.5400000000000009</v>
      </c>
      <c r="N8" s="2">
        <f>IF('Indicator Data'!AZ10="No data","x",IF('Indicator Data'!AZ10&gt;N$136,0,IF('Indicator Data'!AZ10&lt;N$135,10,(N$136-'Indicator Data'!AZ10)/(N$136-N$135)*10)))</f>
        <v>9.5599999999999987</v>
      </c>
      <c r="O8" s="2">
        <f>IF('Indicator Data'!BA10="No data","x",IF('Indicator Data'!BA10&gt;O$136,0,IF('Indicator Data'!BA10&lt;O$135,10,(O$136-'Indicator Data'!BA10)/(O$136-O$135)*10)))</f>
        <v>6.8524470282526551</v>
      </c>
      <c r="P8" s="3">
        <f t="shared" si="5"/>
        <v>8.7381117570631623</v>
      </c>
      <c r="Q8" s="2">
        <f>IF('Indicator Data'!BB10="No data","x",IF('Indicator Data'!BB10&gt;Q$136,0,IF('Indicator Data'!BB10&lt;Q$135,10,(Q$136-'Indicator Data'!BB10)/(Q$136-Q$135)*10)))</f>
        <v>9.1111111111111107</v>
      </c>
      <c r="R8" s="2">
        <f>IF('Indicator Data'!BC10="No data","x",IF('Indicator Data'!BC10&gt;R$136,0,IF('Indicator Data'!BC10&lt;R$135,10,(R$136-'Indicator Data'!BC10)/(R$136-R$135)*10)))</f>
        <v>4</v>
      </c>
      <c r="S8" s="3">
        <f t="shared" si="6"/>
        <v>6.5555555555555554</v>
      </c>
      <c r="T8" s="2">
        <f>IF('Indicator Data'!V10="No data","x",IF('Indicator Data'!V10&gt;T$136,0,IF('Indicator Data'!V10&lt;T$135,10,(T$136-'Indicator Data'!V10)/(T$136-T$135)*10)))</f>
        <v>9.875</v>
      </c>
      <c r="U8" s="2">
        <f>IF('Indicator Data'!W10="No data","x",IF('Indicator Data'!W10&gt;U$136,0,IF('Indicator Data'!W10&lt;U$135,10,(U$136-'Indicator Data'!W10)/(U$136-U$135)*10)))</f>
        <v>0.23011064328286088</v>
      </c>
      <c r="V8" s="2">
        <f>IF('Indicator Data'!X10="No data","x",IF('Indicator Data'!X10&gt;V$136,0,IF('Indicator Data'!X10&lt;V$135,10,(V$136-'Indicator Data'!X10)/(V$136-V$135)*10)))</f>
        <v>4.3589743589743595</v>
      </c>
      <c r="W8" s="2">
        <f>IF('Indicator Data'!AC10="No data","x",IF('Indicator Data'!AC10&gt;W$136,0,IF('Indicator Data'!AC10&lt;W$135,10,(W$136-'Indicator Data'!AC10)/(W$136-W$135)*10)))</f>
        <v>9.8640677966101702</v>
      </c>
      <c r="X8" s="3">
        <f t="shared" si="7"/>
        <v>6.0820381997168473</v>
      </c>
      <c r="Y8" s="5">
        <f t="shared" si="0"/>
        <v>7.1252351707785211</v>
      </c>
      <c r="Z8" s="83"/>
    </row>
    <row r="9" spans="1:26" s="11" customFormat="1" x14ac:dyDescent="0.25">
      <c r="A9" s="11" t="s">
        <v>357</v>
      </c>
      <c r="B9" s="30" t="s">
        <v>0</v>
      </c>
      <c r="C9" s="30" t="s">
        <v>483</v>
      </c>
      <c r="D9" s="2">
        <f>IF('Indicator Data'!AU11="No data","x",IF('Indicator Data'!AU11&gt;D$136,0,IF('Indicator Data'!AU11&lt;D$135,10,(D$136-'Indicator Data'!AU11)/(D$136-D$135)*10)))</f>
        <v>3.2083333333333321</v>
      </c>
      <c r="E9" s="131">
        <f>(VLOOKUP($B9,'Indicator Data (national)'!$B$5:$BB$13,51,FALSE)+VLOOKUP($B9,'Indicator Data (national)'!$B$5:$BB$13,52,FALSE)+VLOOKUP($B9,'Indicator Data (national)'!$B$5:$BB$13,53,FALSE))/VLOOKUP($B9,'Indicator Data (national)'!$B$5:$BB$13,50,FALSE)*1000000</f>
        <v>0.2591047957408984</v>
      </c>
      <c r="F9" s="2">
        <f t="shared" si="1"/>
        <v>7.4089520425910163</v>
      </c>
      <c r="G9" s="3">
        <f t="shared" si="2"/>
        <v>5.3086426879621742</v>
      </c>
      <c r="H9" s="2">
        <f>IF('Indicator Data'!AW11="No data","x",IF('Indicator Data'!AW11&gt;H$136,0,IF('Indicator Data'!AW11&lt;H$135,10,(H$136-'Indicator Data'!AW11)/(H$136-H$135)*10)))</f>
        <v>6.2</v>
      </c>
      <c r="I9" s="2">
        <f>IF('Indicator Data'!AV11="No data","x",IF('Indicator Data'!AV11&gt;I$136,0,IF('Indicator Data'!AV11&lt;I$135,10,(I$136-'Indicator Data'!AV11)/(I$136-I$135)*10)))</f>
        <v>6.2344931364059448</v>
      </c>
      <c r="J9" s="3">
        <f t="shared" si="3"/>
        <v>6.2172465682029721</v>
      </c>
      <c r="K9" s="5">
        <f t="shared" si="4"/>
        <v>5.7629446280825736</v>
      </c>
      <c r="L9" s="2">
        <f>IF('Indicator Data'!AY11="No data","x",IF('Indicator Data'!AY11^2&gt;L$136,0,IF('Indicator Data'!AY11^2&lt;L$135,10,(L$136-'Indicator Data'!AY11^2)/(L$136-L$135)*10)))</f>
        <v>10</v>
      </c>
      <c r="M9" s="2">
        <f>IF(OR('Indicator Data'!AX11=0,'Indicator Data'!AX11="No data"),"x",IF('Indicator Data'!AX11&gt;M$136,0,IF('Indicator Data'!AX11&lt;M$135,10,(M$136-'Indicator Data'!AX11)/(M$136-M$135)*10)))</f>
        <v>8.5400000000000009</v>
      </c>
      <c r="N9" s="2">
        <f>IF('Indicator Data'!AZ11="No data","x",IF('Indicator Data'!AZ11&gt;N$136,0,IF('Indicator Data'!AZ11&lt;N$135,10,(N$136-'Indicator Data'!AZ11)/(N$136-N$135)*10)))</f>
        <v>9.5599999999999987</v>
      </c>
      <c r="O9" s="2">
        <f>IF('Indicator Data'!BA11="No data","x",IF('Indicator Data'!BA11&gt;O$136,0,IF('Indicator Data'!BA11&lt;O$135,10,(O$136-'Indicator Data'!BA11)/(O$136-O$135)*10)))</f>
        <v>6.8524470282526551</v>
      </c>
      <c r="P9" s="3">
        <f t="shared" si="5"/>
        <v>8.7381117570631623</v>
      </c>
      <c r="Q9" s="2">
        <f>IF('Indicator Data'!BB11="No data","x",IF('Indicator Data'!BB11&gt;Q$136,0,IF('Indicator Data'!BB11&lt;Q$135,10,(Q$136-'Indicator Data'!BB11)/(Q$136-Q$135)*10)))</f>
        <v>9.1111111111111107</v>
      </c>
      <c r="R9" s="2">
        <f>IF('Indicator Data'!BC11="No data","x",IF('Indicator Data'!BC11&gt;R$136,0,IF('Indicator Data'!BC11&lt;R$135,10,(R$136-'Indicator Data'!BC11)/(R$136-R$135)*10)))</f>
        <v>4</v>
      </c>
      <c r="S9" s="3">
        <f t="shared" si="6"/>
        <v>6.5555555555555554</v>
      </c>
      <c r="T9" s="2">
        <f>IF('Indicator Data'!V11="No data","x",IF('Indicator Data'!V11&gt;T$136,0,IF('Indicator Data'!V11&lt;T$135,10,(T$136-'Indicator Data'!V11)/(T$136-T$135)*10)))</f>
        <v>9.875</v>
      </c>
      <c r="U9" s="2">
        <f>IF('Indicator Data'!W11="No data","x",IF('Indicator Data'!W11&gt;U$136,0,IF('Indicator Data'!W11&lt;U$135,10,(U$136-'Indicator Data'!W11)/(U$136-U$135)*10)))</f>
        <v>0.88227274031975844</v>
      </c>
      <c r="V9" s="2">
        <f>IF('Indicator Data'!X11="No data","x",IF('Indicator Data'!X11&gt;V$136,0,IF('Indicator Data'!X11&lt;V$135,10,(V$136-'Indicator Data'!X11)/(V$136-V$135)*10)))</f>
        <v>4.3589743589743595</v>
      </c>
      <c r="W9" s="2">
        <f>IF('Indicator Data'!AC11="No data","x",IF('Indicator Data'!AC11&gt;W$136,0,IF('Indicator Data'!AC11&lt;W$135,10,(W$136-'Indicator Data'!AC11)/(W$136-W$135)*10)))</f>
        <v>9.8640677966101702</v>
      </c>
      <c r="X9" s="3">
        <f t="shared" si="7"/>
        <v>6.2450787239760723</v>
      </c>
      <c r="Y9" s="5">
        <f t="shared" si="0"/>
        <v>7.1795820121982636</v>
      </c>
      <c r="Z9" s="83"/>
    </row>
    <row r="10" spans="1:26" s="11" customFormat="1" x14ac:dyDescent="0.25">
      <c r="A10" s="11" t="s">
        <v>358</v>
      </c>
      <c r="B10" s="30" t="s">
        <v>0</v>
      </c>
      <c r="C10" s="30" t="s">
        <v>484</v>
      </c>
      <c r="D10" s="2">
        <f>IF('Indicator Data'!AU12="No data","x",IF('Indicator Data'!AU12&gt;D$136,0,IF('Indicator Data'!AU12&lt;D$135,10,(D$136-'Indicator Data'!AU12)/(D$136-D$135)*10)))</f>
        <v>3.2083333333333321</v>
      </c>
      <c r="E10" s="131">
        <f>(VLOOKUP($B10,'Indicator Data (national)'!$B$5:$BB$13,51,FALSE)+VLOOKUP($B10,'Indicator Data (national)'!$B$5:$BB$13,52,FALSE)+VLOOKUP($B10,'Indicator Data (national)'!$B$5:$BB$13,53,FALSE))/VLOOKUP($B10,'Indicator Data (national)'!$B$5:$BB$13,50,FALSE)*1000000</f>
        <v>0.2591047957408984</v>
      </c>
      <c r="F10" s="2">
        <f t="shared" si="1"/>
        <v>7.4089520425910163</v>
      </c>
      <c r="G10" s="3">
        <f t="shared" si="2"/>
        <v>5.3086426879621742</v>
      </c>
      <c r="H10" s="2">
        <f>IF('Indicator Data'!AW12="No data","x",IF('Indicator Data'!AW12&gt;H$136,0,IF('Indicator Data'!AW12&lt;H$135,10,(H$136-'Indicator Data'!AW12)/(H$136-H$135)*10)))</f>
        <v>6.2</v>
      </c>
      <c r="I10" s="2">
        <f>IF('Indicator Data'!AV12="No data","x",IF('Indicator Data'!AV12&gt;I$136,0,IF('Indicator Data'!AV12&lt;I$135,10,(I$136-'Indicator Data'!AV12)/(I$136-I$135)*10)))</f>
        <v>6.2344931364059448</v>
      </c>
      <c r="J10" s="3">
        <f t="shared" si="3"/>
        <v>6.2172465682029721</v>
      </c>
      <c r="K10" s="5">
        <f t="shared" si="4"/>
        <v>5.7629446280825736</v>
      </c>
      <c r="L10" s="2">
        <f>IF('Indicator Data'!AY12="No data","x",IF('Indicator Data'!AY12^2&gt;L$136,0,IF('Indicator Data'!AY12^2&lt;L$135,10,(L$136-'Indicator Data'!AY12^2)/(L$136-L$135)*10)))</f>
        <v>10</v>
      </c>
      <c r="M10" s="2">
        <f>IF(OR('Indicator Data'!AX12=0,'Indicator Data'!AX12="No data"),"x",IF('Indicator Data'!AX12&gt;M$136,0,IF('Indicator Data'!AX12&lt;M$135,10,(M$136-'Indicator Data'!AX12)/(M$136-M$135)*10)))</f>
        <v>8.5400000000000009</v>
      </c>
      <c r="N10" s="2">
        <f>IF('Indicator Data'!AZ12="No data","x",IF('Indicator Data'!AZ12&gt;N$136,0,IF('Indicator Data'!AZ12&lt;N$135,10,(N$136-'Indicator Data'!AZ12)/(N$136-N$135)*10)))</f>
        <v>9.5599999999999987</v>
      </c>
      <c r="O10" s="2">
        <f>IF('Indicator Data'!BA12="No data","x",IF('Indicator Data'!BA12&gt;O$136,0,IF('Indicator Data'!BA12&lt;O$135,10,(O$136-'Indicator Data'!BA12)/(O$136-O$135)*10)))</f>
        <v>6.8524470282526551</v>
      </c>
      <c r="P10" s="3">
        <f t="shared" si="5"/>
        <v>8.7381117570631623</v>
      </c>
      <c r="Q10" s="2">
        <f>IF('Indicator Data'!BB12="No data","x",IF('Indicator Data'!BB12&gt;Q$136,0,IF('Indicator Data'!BB12&lt;Q$135,10,(Q$136-'Indicator Data'!BB12)/(Q$136-Q$135)*10)))</f>
        <v>9.1111111111111107</v>
      </c>
      <c r="R10" s="2">
        <f>IF('Indicator Data'!BC12="No data","x",IF('Indicator Data'!BC12&gt;R$136,0,IF('Indicator Data'!BC12&lt;R$135,10,(R$136-'Indicator Data'!BC12)/(R$136-R$135)*10)))</f>
        <v>4</v>
      </c>
      <c r="S10" s="3">
        <f t="shared" si="6"/>
        <v>6.5555555555555554</v>
      </c>
      <c r="T10" s="2">
        <f>IF('Indicator Data'!V12="No data","x",IF('Indicator Data'!V12&gt;T$136,0,IF('Indicator Data'!V12&lt;T$135,10,(T$136-'Indicator Data'!V12)/(T$136-T$135)*10)))</f>
        <v>9.875</v>
      </c>
      <c r="U10" s="2">
        <f>IF('Indicator Data'!W12="No data","x",IF('Indicator Data'!W12&gt;U$136,0,IF('Indicator Data'!W12&lt;U$135,10,(U$136-'Indicator Data'!W12)/(U$136-U$135)*10)))</f>
        <v>0</v>
      </c>
      <c r="V10" s="2">
        <f>IF('Indicator Data'!X12="No data","x",IF('Indicator Data'!X12&gt;V$136,0,IF('Indicator Data'!X12&lt;V$135,10,(V$136-'Indicator Data'!X12)/(V$136-V$135)*10)))</f>
        <v>4.3589743589743595</v>
      </c>
      <c r="W10" s="2">
        <f>IF('Indicator Data'!AC12="No data","x",IF('Indicator Data'!AC12&gt;W$136,0,IF('Indicator Data'!AC12&lt;W$135,10,(W$136-'Indicator Data'!AC12)/(W$136-W$135)*10)))</f>
        <v>9.8640677966101702</v>
      </c>
      <c r="X10" s="3">
        <f t="shared" si="7"/>
        <v>6.0245105388961324</v>
      </c>
      <c r="Y10" s="5">
        <f t="shared" si="0"/>
        <v>7.1060592838382837</v>
      </c>
      <c r="Z10" s="83"/>
    </row>
    <row r="11" spans="1:26" s="11" customFormat="1" x14ac:dyDescent="0.25">
      <c r="A11" s="11" t="s">
        <v>359</v>
      </c>
      <c r="B11" s="30" t="s">
        <v>0</v>
      </c>
      <c r="C11" s="30" t="s">
        <v>485</v>
      </c>
      <c r="D11" s="2">
        <f>IF('Indicator Data'!AU13="No data","x",IF('Indicator Data'!AU13&gt;D$136,0,IF('Indicator Data'!AU13&lt;D$135,10,(D$136-'Indicator Data'!AU13)/(D$136-D$135)*10)))</f>
        <v>3.2083333333333321</v>
      </c>
      <c r="E11" s="131">
        <f>(VLOOKUP($B11,'Indicator Data (national)'!$B$5:$BB$13,51,FALSE)+VLOOKUP($B11,'Indicator Data (national)'!$B$5:$BB$13,52,FALSE)+VLOOKUP($B11,'Indicator Data (national)'!$B$5:$BB$13,53,FALSE))/VLOOKUP($B11,'Indicator Data (national)'!$B$5:$BB$13,50,FALSE)*1000000</f>
        <v>0.2591047957408984</v>
      </c>
      <c r="F11" s="2">
        <f t="shared" si="1"/>
        <v>7.4089520425910163</v>
      </c>
      <c r="G11" s="3">
        <f t="shared" si="2"/>
        <v>5.3086426879621742</v>
      </c>
      <c r="H11" s="2">
        <f>IF('Indicator Data'!AW13="No data","x",IF('Indicator Data'!AW13&gt;H$136,0,IF('Indicator Data'!AW13&lt;H$135,10,(H$136-'Indicator Data'!AW13)/(H$136-H$135)*10)))</f>
        <v>6.2</v>
      </c>
      <c r="I11" s="2">
        <f>IF('Indicator Data'!AV13="No data","x",IF('Indicator Data'!AV13&gt;I$136,0,IF('Indicator Data'!AV13&lt;I$135,10,(I$136-'Indicator Data'!AV13)/(I$136-I$135)*10)))</f>
        <v>6.2344931364059448</v>
      </c>
      <c r="J11" s="3">
        <f t="shared" si="3"/>
        <v>6.2172465682029721</v>
      </c>
      <c r="K11" s="5">
        <f t="shared" si="4"/>
        <v>5.7629446280825736</v>
      </c>
      <c r="L11" s="2">
        <f>IF('Indicator Data'!AY13="No data","x",IF('Indicator Data'!AY13^2&gt;L$136,0,IF('Indicator Data'!AY13^2&lt;L$135,10,(L$136-'Indicator Data'!AY13^2)/(L$136-L$135)*10)))</f>
        <v>10</v>
      </c>
      <c r="M11" s="2">
        <f>IF(OR('Indicator Data'!AX13=0,'Indicator Data'!AX13="No data"),"x",IF('Indicator Data'!AX13&gt;M$136,0,IF('Indicator Data'!AX13&lt;M$135,10,(M$136-'Indicator Data'!AX13)/(M$136-M$135)*10)))</f>
        <v>8.5400000000000009</v>
      </c>
      <c r="N11" s="2">
        <f>IF('Indicator Data'!AZ13="No data","x",IF('Indicator Data'!AZ13&gt;N$136,0,IF('Indicator Data'!AZ13&lt;N$135,10,(N$136-'Indicator Data'!AZ13)/(N$136-N$135)*10)))</f>
        <v>9.5599999999999987</v>
      </c>
      <c r="O11" s="2">
        <f>IF('Indicator Data'!BA13="No data","x",IF('Indicator Data'!BA13&gt;O$136,0,IF('Indicator Data'!BA13&lt;O$135,10,(O$136-'Indicator Data'!BA13)/(O$136-O$135)*10)))</f>
        <v>6.8524470282526551</v>
      </c>
      <c r="P11" s="3">
        <f t="shared" si="5"/>
        <v>8.7381117570631623</v>
      </c>
      <c r="Q11" s="2">
        <f>IF('Indicator Data'!BB13="No data","x",IF('Indicator Data'!BB13&gt;Q$136,0,IF('Indicator Data'!BB13&lt;Q$135,10,(Q$136-'Indicator Data'!BB13)/(Q$136-Q$135)*10)))</f>
        <v>9.1111111111111107</v>
      </c>
      <c r="R11" s="2">
        <f>IF('Indicator Data'!BC13="No data","x",IF('Indicator Data'!BC13&gt;R$136,0,IF('Indicator Data'!BC13&lt;R$135,10,(R$136-'Indicator Data'!BC13)/(R$136-R$135)*10)))</f>
        <v>4</v>
      </c>
      <c r="S11" s="3">
        <f t="shared" si="6"/>
        <v>6.5555555555555554</v>
      </c>
      <c r="T11" s="2">
        <f>IF('Indicator Data'!V13="No data","x",IF('Indicator Data'!V13&gt;T$136,0,IF('Indicator Data'!V13&lt;T$135,10,(T$136-'Indicator Data'!V13)/(T$136-T$135)*10)))</f>
        <v>9.875</v>
      </c>
      <c r="U11" s="2">
        <f>IF('Indicator Data'!W13="No data","x",IF('Indicator Data'!W13&gt;U$136,0,IF('Indicator Data'!W13&lt;U$135,10,(U$136-'Indicator Data'!W13)/(U$136-U$135)*10)))</f>
        <v>0</v>
      </c>
      <c r="V11" s="2">
        <f>IF('Indicator Data'!X13="No data","x",IF('Indicator Data'!X13&gt;V$136,0,IF('Indicator Data'!X13&lt;V$135,10,(V$136-'Indicator Data'!X13)/(V$136-V$135)*10)))</f>
        <v>4.3589743589743595</v>
      </c>
      <c r="W11" s="2">
        <f>IF('Indicator Data'!AC13="No data","x",IF('Indicator Data'!AC13&gt;W$136,0,IF('Indicator Data'!AC13&lt;W$135,10,(W$136-'Indicator Data'!AC13)/(W$136-W$135)*10)))</f>
        <v>9.8640677966101702</v>
      </c>
      <c r="X11" s="3">
        <f t="shared" si="7"/>
        <v>6.0245105388961324</v>
      </c>
      <c r="Y11" s="5">
        <f t="shared" si="0"/>
        <v>7.1060592838382837</v>
      </c>
      <c r="Z11" s="83"/>
    </row>
    <row r="12" spans="1:26" s="11" customFormat="1" x14ac:dyDescent="0.25">
      <c r="A12" s="11" t="s">
        <v>366</v>
      </c>
      <c r="B12" s="30" t="s">
        <v>0</v>
      </c>
      <c r="C12" s="30" t="s">
        <v>611</v>
      </c>
      <c r="D12" s="2">
        <f>IF('Indicator Data'!AU14="No data","x",IF('Indicator Data'!AU14&gt;D$136,0,IF('Indicator Data'!AU14&lt;D$135,10,(D$136-'Indicator Data'!AU14)/(D$136-D$135)*10)))</f>
        <v>3.2083333333333321</v>
      </c>
      <c r="E12" s="131">
        <f>(VLOOKUP($B12,'Indicator Data (national)'!$B$5:$BB$13,51,FALSE)+VLOOKUP($B12,'Indicator Data (national)'!$B$5:$BB$13,52,FALSE)+VLOOKUP($B12,'Indicator Data (national)'!$B$5:$BB$13,53,FALSE))/VLOOKUP($B12,'Indicator Data (national)'!$B$5:$BB$13,50,FALSE)*1000000</f>
        <v>0.2591047957408984</v>
      </c>
      <c r="F12" s="2">
        <f t="shared" si="1"/>
        <v>7.4089520425910163</v>
      </c>
      <c r="G12" s="3">
        <f t="shared" si="2"/>
        <v>5.3086426879621742</v>
      </c>
      <c r="H12" s="2">
        <f>IF('Indicator Data'!AW14="No data","x",IF('Indicator Data'!AW14&gt;H$136,0,IF('Indicator Data'!AW14&lt;H$135,10,(H$136-'Indicator Data'!AW14)/(H$136-H$135)*10)))</f>
        <v>6.2</v>
      </c>
      <c r="I12" s="2">
        <f>IF('Indicator Data'!AV14="No data","x",IF('Indicator Data'!AV14&gt;I$136,0,IF('Indicator Data'!AV14&lt;I$135,10,(I$136-'Indicator Data'!AV14)/(I$136-I$135)*10)))</f>
        <v>6.2344931364059448</v>
      </c>
      <c r="J12" s="3">
        <f t="shared" si="3"/>
        <v>6.2172465682029721</v>
      </c>
      <c r="K12" s="5">
        <f t="shared" si="4"/>
        <v>5.7629446280825736</v>
      </c>
      <c r="L12" s="2">
        <f>IF('Indicator Data'!AY14="No data","x",IF('Indicator Data'!AY14^2&gt;L$136,0,IF('Indicator Data'!AY14^2&lt;L$135,10,(L$136-'Indicator Data'!AY14^2)/(L$136-L$135)*10)))</f>
        <v>10</v>
      </c>
      <c r="M12" s="2">
        <f>IF(OR('Indicator Data'!AX14=0,'Indicator Data'!AX14="No data"),"x",IF('Indicator Data'!AX14&gt;M$136,0,IF('Indicator Data'!AX14&lt;M$135,10,(M$136-'Indicator Data'!AX14)/(M$136-M$135)*10)))</f>
        <v>8.5400000000000009</v>
      </c>
      <c r="N12" s="2">
        <f>IF('Indicator Data'!AZ14="No data","x",IF('Indicator Data'!AZ14&gt;N$136,0,IF('Indicator Data'!AZ14&lt;N$135,10,(N$136-'Indicator Data'!AZ14)/(N$136-N$135)*10)))</f>
        <v>9.5599999999999987</v>
      </c>
      <c r="O12" s="2">
        <f>IF('Indicator Data'!BA14="No data","x",IF('Indicator Data'!BA14&gt;O$136,0,IF('Indicator Data'!BA14&lt;O$135,10,(O$136-'Indicator Data'!BA14)/(O$136-O$135)*10)))</f>
        <v>6.8524470282526551</v>
      </c>
      <c r="P12" s="3">
        <f t="shared" si="5"/>
        <v>8.7381117570631623</v>
      </c>
      <c r="Q12" s="2">
        <f>IF('Indicator Data'!BB14="No data","x",IF('Indicator Data'!BB14&gt;Q$136,0,IF('Indicator Data'!BB14&lt;Q$135,10,(Q$136-'Indicator Data'!BB14)/(Q$136-Q$135)*10)))</f>
        <v>9.1111111111111107</v>
      </c>
      <c r="R12" s="2">
        <f>IF('Indicator Data'!BC14="No data","x",IF('Indicator Data'!BC14&gt;R$136,0,IF('Indicator Data'!BC14&lt;R$135,10,(R$136-'Indicator Data'!BC14)/(R$136-R$135)*10)))</f>
        <v>4</v>
      </c>
      <c r="S12" s="3">
        <f t="shared" si="6"/>
        <v>6.5555555555555554</v>
      </c>
      <c r="T12" s="2">
        <f>IF('Indicator Data'!V14="No data","x",IF('Indicator Data'!V14&gt;T$136,0,IF('Indicator Data'!V14&lt;T$135,10,(T$136-'Indicator Data'!V14)/(T$136-T$135)*10)))</f>
        <v>9.875</v>
      </c>
      <c r="U12" s="2">
        <f>IF('Indicator Data'!W14="No data","x",IF('Indicator Data'!W14&gt;U$136,0,IF('Indicator Data'!W14&lt;U$135,10,(U$136-'Indicator Data'!W14)/(U$136-U$135)*10)))</f>
        <v>0</v>
      </c>
      <c r="V12" s="2">
        <f>IF('Indicator Data'!X14="No data","x",IF('Indicator Data'!X14&gt;V$136,0,IF('Indicator Data'!X14&lt;V$135,10,(V$136-'Indicator Data'!X14)/(V$136-V$135)*10)))</f>
        <v>4.3589743589743595</v>
      </c>
      <c r="W12" s="2">
        <f>IF('Indicator Data'!AC14="No data","x",IF('Indicator Data'!AC14&gt;W$136,0,IF('Indicator Data'!AC14&lt;W$135,10,(W$136-'Indicator Data'!AC14)/(W$136-W$135)*10)))</f>
        <v>9.8640677966101702</v>
      </c>
      <c r="X12" s="3">
        <f t="shared" si="7"/>
        <v>6.0245105388961324</v>
      </c>
      <c r="Y12" s="5">
        <f t="shared" si="0"/>
        <v>7.1060592838382837</v>
      </c>
      <c r="Z12" s="83"/>
    </row>
    <row r="13" spans="1:26" s="11" customFormat="1" x14ac:dyDescent="0.25">
      <c r="A13" s="11" t="s">
        <v>360</v>
      </c>
      <c r="B13" s="30" t="s">
        <v>0</v>
      </c>
      <c r="C13" s="30" t="s">
        <v>486</v>
      </c>
      <c r="D13" s="2">
        <f>IF('Indicator Data'!AU15="No data","x",IF('Indicator Data'!AU15&gt;D$136,0,IF('Indicator Data'!AU15&lt;D$135,10,(D$136-'Indicator Data'!AU15)/(D$136-D$135)*10)))</f>
        <v>3.2083333333333321</v>
      </c>
      <c r="E13" s="131">
        <f>(VLOOKUP($B13,'Indicator Data (national)'!$B$5:$BB$13,51,FALSE)+VLOOKUP($B13,'Indicator Data (national)'!$B$5:$BB$13,52,FALSE)+VLOOKUP($B13,'Indicator Data (national)'!$B$5:$BB$13,53,FALSE))/VLOOKUP($B13,'Indicator Data (national)'!$B$5:$BB$13,50,FALSE)*1000000</f>
        <v>0.2591047957408984</v>
      </c>
      <c r="F13" s="2">
        <f t="shared" si="1"/>
        <v>7.4089520425910163</v>
      </c>
      <c r="G13" s="3">
        <f t="shared" si="2"/>
        <v>5.3086426879621742</v>
      </c>
      <c r="H13" s="2">
        <f>IF('Indicator Data'!AW15="No data","x",IF('Indicator Data'!AW15&gt;H$136,0,IF('Indicator Data'!AW15&lt;H$135,10,(H$136-'Indicator Data'!AW15)/(H$136-H$135)*10)))</f>
        <v>6.2</v>
      </c>
      <c r="I13" s="2">
        <f>IF('Indicator Data'!AV15="No data","x",IF('Indicator Data'!AV15&gt;I$136,0,IF('Indicator Data'!AV15&lt;I$135,10,(I$136-'Indicator Data'!AV15)/(I$136-I$135)*10)))</f>
        <v>6.2344931364059448</v>
      </c>
      <c r="J13" s="3">
        <f t="shared" si="3"/>
        <v>6.2172465682029721</v>
      </c>
      <c r="K13" s="5">
        <f t="shared" si="4"/>
        <v>5.7629446280825736</v>
      </c>
      <c r="L13" s="2">
        <f>IF('Indicator Data'!AY15="No data","x",IF('Indicator Data'!AY15^2&gt;L$136,0,IF('Indicator Data'!AY15^2&lt;L$135,10,(L$136-'Indicator Data'!AY15^2)/(L$136-L$135)*10)))</f>
        <v>10</v>
      </c>
      <c r="M13" s="2">
        <f>IF(OR('Indicator Data'!AX15=0,'Indicator Data'!AX15="No data"),"x",IF('Indicator Data'!AX15&gt;M$136,0,IF('Indicator Data'!AX15&lt;M$135,10,(M$136-'Indicator Data'!AX15)/(M$136-M$135)*10)))</f>
        <v>8.5400000000000009</v>
      </c>
      <c r="N13" s="2">
        <f>IF('Indicator Data'!AZ15="No data","x",IF('Indicator Data'!AZ15&gt;N$136,0,IF('Indicator Data'!AZ15&lt;N$135,10,(N$136-'Indicator Data'!AZ15)/(N$136-N$135)*10)))</f>
        <v>9.5599999999999987</v>
      </c>
      <c r="O13" s="2">
        <f>IF('Indicator Data'!BA15="No data","x",IF('Indicator Data'!BA15&gt;O$136,0,IF('Indicator Data'!BA15&lt;O$135,10,(O$136-'Indicator Data'!BA15)/(O$136-O$135)*10)))</f>
        <v>6.8524470282526551</v>
      </c>
      <c r="P13" s="3">
        <f t="shared" si="5"/>
        <v>8.7381117570631623</v>
      </c>
      <c r="Q13" s="2">
        <f>IF('Indicator Data'!BB15="No data","x",IF('Indicator Data'!BB15&gt;Q$136,0,IF('Indicator Data'!BB15&lt;Q$135,10,(Q$136-'Indicator Data'!BB15)/(Q$136-Q$135)*10)))</f>
        <v>9.1111111111111107</v>
      </c>
      <c r="R13" s="2">
        <f>IF('Indicator Data'!BC15="No data","x",IF('Indicator Data'!BC15&gt;R$136,0,IF('Indicator Data'!BC15&lt;R$135,10,(R$136-'Indicator Data'!BC15)/(R$136-R$135)*10)))</f>
        <v>4</v>
      </c>
      <c r="S13" s="3">
        <f t="shared" si="6"/>
        <v>6.5555555555555554</v>
      </c>
      <c r="T13" s="2">
        <f>IF('Indicator Data'!V15="No data","x",IF('Indicator Data'!V15&gt;T$136,0,IF('Indicator Data'!V15&lt;T$135,10,(T$136-'Indicator Data'!V15)/(T$136-T$135)*10)))</f>
        <v>9.875</v>
      </c>
      <c r="U13" s="2">
        <f>IF('Indicator Data'!W15="No data","x",IF('Indicator Data'!W15&gt;U$136,0,IF('Indicator Data'!W15&lt;U$135,10,(U$136-'Indicator Data'!W15)/(U$136-U$135)*10)))</f>
        <v>0.13572618275673656</v>
      </c>
      <c r="V13" s="2">
        <f>IF('Indicator Data'!X15="No data","x",IF('Indicator Data'!X15&gt;V$136,0,IF('Indicator Data'!X15&lt;V$135,10,(V$136-'Indicator Data'!X15)/(V$136-V$135)*10)))</f>
        <v>4.3589743589743595</v>
      </c>
      <c r="W13" s="2">
        <f>IF('Indicator Data'!AC15="No data","x",IF('Indicator Data'!AC15&gt;W$136,0,IF('Indicator Data'!AC15&lt;W$135,10,(W$136-'Indicator Data'!AC15)/(W$136-W$135)*10)))</f>
        <v>9.8640677966101702</v>
      </c>
      <c r="X13" s="3">
        <f t="shared" si="7"/>
        <v>6.0584420845853169</v>
      </c>
      <c r="Y13" s="5">
        <f t="shared" si="0"/>
        <v>7.1173697990680118</v>
      </c>
      <c r="Z13" s="83"/>
    </row>
    <row r="14" spans="1:26" s="11" customFormat="1" x14ac:dyDescent="0.25">
      <c r="A14" s="11" t="s">
        <v>361</v>
      </c>
      <c r="B14" s="30" t="s">
        <v>0</v>
      </c>
      <c r="C14" s="30" t="s">
        <v>487</v>
      </c>
      <c r="D14" s="2">
        <f>IF('Indicator Data'!AU16="No data","x",IF('Indicator Data'!AU16&gt;D$136,0,IF('Indicator Data'!AU16&lt;D$135,10,(D$136-'Indicator Data'!AU16)/(D$136-D$135)*10)))</f>
        <v>3.2083333333333321</v>
      </c>
      <c r="E14" s="131">
        <f>(VLOOKUP($B14,'Indicator Data (national)'!$B$5:$BB$13,51,FALSE)+VLOOKUP($B14,'Indicator Data (national)'!$B$5:$BB$13,52,FALSE)+VLOOKUP($B14,'Indicator Data (national)'!$B$5:$BB$13,53,FALSE))/VLOOKUP($B14,'Indicator Data (national)'!$B$5:$BB$13,50,FALSE)*1000000</f>
        <v>0.2591047957408984</v>
      </c>
      <c r="F14" s="2">
        <f t="shared" si="1"/>
        <v>7.4089520425910163</v>
      </c>
      <c r="G14" s="3">
        <f t="shared" si="2"/>
        <v>5.3086426879621742</v>
      </c>
      <c r="H14" s="2">
        <f>IF('Indicator Data'!AW16="No data","x",IF('Indicator Data'!AW16&gt;H$136,0,IF('Indicator Data'!AW16&lt;H$135,10,(H$136-'Indicator Data'!AW16)/(H$136-H$135)*10)))</f>
        <v>6.2</v>
      </c>
      <c r="I14" s="2">
        <f>IF('Indicator Data'!AV16="No data","x",IF('Indicator Data'!AV16&gt;I$136,0,IF('Indicator Data'!AV16&lt;I$135,10,(I$136-'Indicator Data'!AV16)/(I$136-I$135)*10)))</f>
        <v>6.2344931364059448</v>
      </c>
      <c r="J14" s="3">
        <f t="shared" si="3"/>
        <v>6.2172465682029721</v>
      </c>
      <c r="K14" s="5">
        <f t="shared" si="4"/>
        <v>5.7629446280825736</v>
      </c>
      <c r="L14" s="2">
        <f>IF('Indicator Data'!AY16="No data","x",IF('Indicator Data'!AY16^2&gt;L$136,0,IF('Indicator Data'!AY16^2&lt;L$135,10,(L$136-'Indicator Data'!AY16^2)/(L$136-L$135)*10)))</f>
        <v>10</v>
      </c>
      <c r="M14" s="2">
        <f>IF(OR('Indicator Data'!AX16=0,'Indicator Data'!AX16="No data"),"x",IF('Indicator Data'!AX16&gt;M$136,0,IF('Indicator Data'!AX16&lt;M$135,10,(M$136-'Indicator Data'!AX16)/(M$136-M$135)*10)))</f>
        <v>8.5400000000000009</v>
      </c>
      <c r="N14" s="2">
        <f>IF('Indicator Data'!AZ16="No data","x",IF('Indicator Data'!AZ16&gt;N$136,0,IF('Indicator Data'!AZ16&lt;N$135,10,(N$136-'Indicator Data'!AZ16)/(N$136-N$135)*10)))</f>
        <v>9.5599999999999987</v>
      </c>
      <c r="O14" s="2">
        <f>IF('Indicator Data'!BA16="No data","x",IF('Indicator Data'!BA16&gt;O$136,0,IF('Indicator Data'!BA16&lt;O$135,10,(O$136-'Indicator Data'!BA16)/(O$136-O$135)*10)))</f>
        <v>6.8524470282526551</v>
      </c>
      <c r="P14" s="3">
        <f t="shared" si="5"/>
        <v>8.7381117570631623</v>
      </c>
      <c r="Q14" s="2">
        <f>IF('Indicator Data'!BB16="No data","x",IF('Indicator Data'!BB16&gt;Q$136,0,IF('Indicator Data'!BB16&lt;Q$135,10,(Q$136-'Indicator Data'!BB16)/(Q$136-Q$135)*10)))</f>
        <v>9.1111111111111107</v>
      </c>
      <c r="R14" s="2">
        <f>IF('Indicator Data'!BC16="No data","x",IF('Indicator Data'!BC16&gt;R$136,0,IF('Indicator Data'!BC16&lt;R$135,10,(R$136-'Indicator Data'!BC16)/(R$136-R$135)*10)))</f>
        <v>4</v>
      </c>
      <c r="S14" s="3">
        <f t="shared" si="6"/>
        <v>6.5555555555555554</v>
      </c>
      <c r="T14" s="2">
        <f>IF('Indicator Data'!V16="No data","x",IF('Indicator Data'!V16&gt;T$136,0,IF('Indicator Data'!V16&lt;T$135,10,(T$136-'Indicator Data'!V16)/(T$136-T$135)*10)))</f>
        <v>9.875</v>
      </c>
      <c r="U14" s="2">
        <f>IF('Indicator Data'!W16="No data","x",IF('Indicator Data'!W16&gt;U$136,0,IF('Indicator Data'!W16&lt;U$135,10,(U$136-'Indicator Data'!W16)/(U$136-U$135)*10)))</f>
        <v>0</v>
      </c>
      <c r="V14" s="2">
        <f>IF('Indicator Data'!X16="No data","x",IF('Indicator Data'!X16&gt;V$136,0,IF('Indicator Data'!X16&lt;V$135,10,(V$136-'Indicator Data'!X16)/(V$136-V$135)*10)))</f>
        <v>4.3589743589743595</v>
      </c>
      <c r="W14" s="2">
        <f>IF('Indicator Data'!AC16="No data","x",IF('Indicator Data'!AC16&gt;W$136,0,IF('Indicator Data'!AC16&lt;W$135,10,(W$136-'Indicator Data'!AC16)/(W$136-W$135)*10)))</f>
        <v>9.8640677966101702</v>
      </c>
      <c r="X14" s="3">
        <f t="shared" si="7"/>
        <v>6.0245105388961324</v>
      </c>
      <c r="Y14" s="5">
        <f t="shared" si="0"/>
        <v>7.1060592838382837</v>
      </c>
      <c r="Z14" s="83"/>
    </row>
    <row r="15" spans="1:26" s="11" customFormat="1" x14ac:dyDescent="0.25">
      <c r="A15" s="11" t="s">
        <v>362</v>
      </c>
      <c r="B15" s="30" t="s">
        <v>0</v>
      </c>
      <c r="C15" s="30" t="s">
        <v>488</v>
      </c>
      <c r="D15" s="2">
        <f>IF('Indicator Data'!AU17="No data","x",IF('Indicator Data'!AU17&gt;D$136,0,IF('Indicator Data'!AU17&lt;D$135,10,(D$136-'Indicator Data'!AU17)/(D$136-D$135)*10)))</f>
        <v>3.2083333333333321</v>
      </c>
      <c r="E15" s="131">
        <f>(VLOOKUP($B15,'Indicator Data (national)'!$B$5:$BB$13,51,FALSE)+VLOOKUP($B15,'Indicator Data (national)'!$B$5:$BB$13,52,FALSE)+VLOOKUP($B15,'Indicator Data (national)'!$B$5:$BB$13,53,FALSE))/VLOOKUP($B15,'Indicator Data (national)'!$B$5:$BB$13,50,FALSE)*1000000</f>
        <v>0.2591047957408984</v>
      </c>
      <c r="F15" s="2">
        <f t="shared" si="1"/>
        <v>7.4089520425910163</v>
      </c>
      <c r="G15" s="3">
        <f t="shared" si="2"/>
        <v>5.3086426879621742</v>
      </c>
      <c r="H15" s="2">
        <f>IF('Indicator Data'!AW17="No data","x",IF('Indicator Data'!AW17&gt;H$136,0,IF('Indicator Data'!AW17&lt;H$135,10,(H$136-'Indicator Data'!AW17)/(H$136-H$135)*10)))</f>
        <v>6.2</v>
      </c>
      <c r="I15" s="2">
        <f>IF('Indicator Data'!AV17="No data","x",IF('Indicator Data'!AV17&gt;I$136,0,IF('Indicator Data'!AV17&lt;I$135,10,(I$136-'Indicator Data'!AV17)/(I$136-I$135)*10)))</f>
        <v>6.2344931364059448</v>
      </c>
      <c r="J15" s="3">
        <f t="shared" si="3"/>
        <v>6.2172465682029721</v>
      </c>
      <c r="K15" s="5">
        <f t="shared" si="4"/>
        <v>5.7629446280825736</v>
      </c>
      <c r="L15" s="2">
        <f>IF('Indicator Data'!AY17="No data","x",IF('Indicator Data'!AY17^2&gt;L$136,0,IF('Indicator Data'!AY17^2&lt;L$135,10,(L$136-'Indicator Data'!AY17^2)/(L$136-L$135)*10)))</f>
        <v>10</v>
      </c>
      <c r="M15" s="2">
        <f>IF(OR('Indicator Data'!AX17=0,'Indicator Data'!AX17="No data"),"x",IF('Indicator Data'!AX17&gt;M$136,0,IF('Indicator Data'!AX17&lt;M$135,10,(M$136-'Indicator Data'!AX17)/(M$136-M$135)*10)))</f>
        <v>8.5400000000000009</v>
      </c>
      <c r="N15" s="2">
        <f>IF('Indicator Data'!AZ17="No data","x",IF('Indicator Data'!AZ17&gt;N$136,0,IF('Indicator Data'!AZ17&lt;N$135,10,(N$136-'Indicator Data'!AZ17)/(N$136-N$135)*10)))</f>
        <v>9.5599999999999987</v>
      </c>
      <c r="O15" s="2">
        <f>IF('Indicator Data'!BA17="No data","x",IF('Indicator Data'!BA17&gt;O$136,0,IF('Indicator Data'!BA17&lt;O$135,10,(O$136-'Indicator Data'!BA17)/(O$136-O$135)*10)))</f>
        <v>6.8524470282526551</v>
      </c>
      <c r="P15" s="3">
        <f t="shared" si="5"/>
        <v>8.7381117570631623</v>
      </c>
      <c r="Q15" s="2">
        <f>IF('Indicator Data'!BB17="No data","x",IF('Indicator Data'!BB17&gt;Q$136,0,IF('Indicator Data'!BB17&lt;Q$135,10,(Q$136-'Indicator Data'!BB17)/(Q$136-Q$135)*10)))</f>
        <v>9.1111111111111107</v>
      </c>
      <c r="R15" s="2">
        <f>IF('Indicator Data'!BC17="No data","x",IF('Indicator Data'!BC17&gt;R$136,0,IF('Indicator Data'!BC17&lt;R$135,10,(R$136-'Indicator Data'!BC17)/(R$136-R$135)*10)))</f>
        <v>4</v>
      </c>
      <c r="S15" s="3">
        <f t="shared" si="6"/>
        <v>6.5555555555555554</v>
      </c>
      <c r="T15" s="2">
        <f>IF('Indicator Data'!V17="No data","x",IF('Indicator Data'!V17&gt;T$136,0,IF('Indicator Data'!V17&lt;T$135,10,(T$136-'Indicator Data'!V17)/(T$136-T$135)*10)))</f>
        <v>9.875</v>
      </c>
      <c r="U15" s="2">
        <f>IF('Indicator Data'!W17="No data","x",IF('Indicator Data'!W17&gt;U$136,0,IF('Indicator Data'!W17&lt;U$135,10,(U$136-'Indicator Data'!W17)/(U$136-U$135)*10)))</f>
        <v>0</v>
      </c>
      <c r="V15" s="2">
        <f>IF('Indicator Data'!X17="No data","x",IF('Indicator Data'!X17&gt;V$136,0,IF('Indicator Data'!X17&lt;V$135,10,(V$136-'Indicator Data'!X17)/(V$136-V$135)*10)))</f>
        <v>4.3589743589743595</v>
      </c>
      <c r="W15" s="2">
        <f>IF('Indicator Data'!AC17="No data","x",IF('Indicator Data'!AC17&gt;W$136,0,IF('Indicator Data'!AC17&lt;W$135,10,(W$136-'Indicator Data'!AC17)/(W$136-W$135)*10)))</f>
        <v>9.8640677966101702</v>
      </c>
      <c r="X15" s="3">
        <f t="shared" si="7"/>
        <v>6.0245105388961324</v>
      </c>
      <c r="Y15" s="5">
        <f t="shared" si="0"/>
        <v>7.1060592838382837</v>
      </c>
      <c r="Z15" s="83"/>
    </row>
    <row r="16" spans="1:26" s="11" customFormat="1" x14ac:dyDescent="0.25">
      <c r="A16" s="11" t="s">
        <v>363</v>
      </c>
      <c r="B16" s="30" t="s">
        <v>2</v>
      </c>
      <c r="C16" s="30" t="s">
        <v>489</v>
      </c>
      <c r="D16" s="2">
        <f>IF('Indicator Data'!AU18="No data","x",IF('Indicator Data'!AU18&gt;D$136,0,IF('Indicator Data'!AU18&lt;D$135,10,(D$136-'Indicator Data'!AU18)/(D$136-D$135)*10)))</f>
        <v>2.5833333333333339</v>
      </c>
      <c r="E16" s="131">
        <f>(VLOOKUP($B16,'Indicator Data (national)'!$B$5:$BB$13,51,FALSE)+VLOOKUP($B16,'Indicator Data (national)'!$B$5:$BB$13,52,FALSE)+VLOOKUP($B16,'Indicator Data (national)'!$B$5:$BB$13,53,FALSE))/VLOOKUP($B16,'Indicator Data (national)'!$B$5:$BB$13,50,FALSE)*1000000</f>
        <v>0.2322288512050073</v>
      </c>
      <c r="F16" s="2">
        <f t="shared" si="1"/>
        <v>7.677711487949928</v>
      </c>
      <c r="G16" s="3">
        <f t="shared" si="2"/>
        <v>5.1305224106416309</v>
      </c>
      <c r="H16" s="2">
        <f>IF('Indicator Data'!AW18="No data","x",IF('Indicator Data'!AW18&gt;H$136,0,IF('Indicator Data'!AW18&lt;H$135,10,(H$136-'Indicator Data'!AW18)/(H$136-H$135)*10)))</f>
        <v>7.3</v>
      </c>
      <c r="I16" s="2">
        <f>IF('Indicator Data'!AV18="No data","x",IF('Indicator Data'!AV18&gt;I$136,0,IF('Indicator Data'!AV18&lt;I$135,10,(I$136-'Indicator Data'!AV18)/(I$136-I$135)*10)))</f>
        <v>6.7295441627502441</v>
      </c>
      <c r="J16" s="3">
        <f t="shared" si="3"/>
        <v>7.0147720813751224</v>
      </c>
      <c r="K16" s="5">
        <f t="shared" si="4"/>
        <v>6.0726472460083762</v>
      </c>
      <c r="L16" s="2">
        <f>IF('Indicator Data'!AY18="No data","x",IF('Indicator Data'!AY18^2&gt;L$136,0,IF('Indicator Data'!AY18^2&lt;L$135,10,(L$136-'Indicator Data'!AY18^2)/(L$136-L$135)*10)))</f>
        <v>8.0857582417582421</v>
      </c>
      <c r="M16" s="2">
        <f>IF(OR('Indicator Data'!AX18=0,'Indicator Data'!AX18="No data"),"x",IF('Indicator Data'!AX18&gt;M$136,0,IF('Indicator Data'!AX18&lt;M$135,10,(M$136-'Indicator Data'!AX18)/(M$136-M$135)*10)))</f>
        <v>5.13</v>
      </c>
      <c r="N16" s="2">
        <f>IF('Indicator Data'!AZ18="No data","x",IF('Indicator Data'!AZ18&gt;N$136,0,IF('Indicator Data'!AZ18&lt;N$135,10,(N$136-'Indicator Data'!AZ18)/(N$136-N$135)*10)))</f>
        <v>9.36</v>
      </c>
      <c r="O16" s="2">
        <f>IF('Indicator Data'!BA18="No data","x",IF('Indicator Data'!BA18&gt;O$136,0,IF('Indicator Data'!BA18&lt;O$135,10,(O$136-'Indicator Data'!BA18)/(O$136-O$135)*10)))</f>
        <v>6.6466426410021189</v>
      </c>
      <c r="P16" s="3">
        <f t="shared" si="5"/>
        <v>7.3056002206900903</v>
      </c>
      <c r="Q16" s="2">
        <f>IF('Indicator Data'!BB18="No data","x",IF('Indicator Data'!BB18&gt;Q$136,0,IF('Indicator Data'!BB18&lt;Q$135,10,(Q$136-'Indicator Data'!BB18)/(Q$136-Q$135)*10)))</f>
        <v>5.8000000000000007</v>
      </c>
      <c r="R16" s="2">
        <f>IF('Indicator Data'!BC18="No data","x",IF('Indicator Data'!BC18&gt;R$136,0,IF('Indicator Data'!BC18&lt;R$135,10,(R$136-'Indicator Data'!BC18)/(R$136-R$135)*10)))</f>
        <v>5.1199999999999992</v>
      </c>
      <c r="S16" s="3">
        <f t="shared" si="6"/>
        <v>5.46</v>
      </c>
      <c r="T16" s="2">
        <f>IF('Indicator Data'!V18="No data","x",IF('Indicator Data'!V18&gt;T$136,0,IF('Indicator Data'!V18&lt;T$135,10,(T$136-'Indicator Data'!V18)/(T$136-T$135)*10)))</f>
        <v>9.8000000000000007</v>
      </c>
      <c r="U16" s="2">
        <f>IF('Indicator Data'!W18="No data","x",IF('Indicator Data'!W18&gt;U$136,0,IF('Indicator Data'!W18&lt;U$135,10,(U$136-'Indicator Data'!W18)/(U$136-U$135)*10)))</f>
        <v>0.99403419541608673</v>
      </c>
      <c r="V16" s="2">
        <f>IF('Indicator Data'!X18="No data","x",IF('Indicator Data'!X18&gt;V$136,0,IF('Indicator Data'!X18&lt;V$135,10,(V$136-'Indicator Data'!X18)/(V$136-V$135)*10)))</f>
        <v>4.1025641025641022</v>
      </c>
      <c r="W16" s="2">
        <f>IF('Indicator Data'!AC18="No data","x",IF('Indicator Data'!AC18&gt;W$136,0,IF('Indicator Data'!AC18&lt;W$135,10,(W$136-'Indicator Data'!AC18)/(W$136-W$135)*10)))</f>
        <v>9.7621355932203393</v>
      </c>
      <c r="X16" s="3">
        <f t="shared" si="7"/>
        <v>6.1646834728001325</v>
      </c>
      <c r="Y16" s="5">
        <f t="shared" si="0"/>
        <v>6.3100945644967403</v>
      </c>
      <c r="Z16" s="83"/>
    </row>
    <row r="17" spans="1:26" s="11" customFormat="1" x14ac:dyDescent="0.25">
      <c r="A17" s="11" t="s">
        <v>353</v>
      </c>
      <c r="B17" s="30" t="s">
        <v>2</v>
      </c>
      <c r="C17" s="30" t="s">
        <v>490</v>
      </c>
      <c r="D17" s="2">
        <f>IF('Indicator Data'!AU19="No data","x",IF('Indicator Data'!AU19&gt;D$136,0,IF('Indicator Data'!AU19&lt;D$135,10,(D$136-'Indicator Data'!AU19)/(D$136-D$135)*10)))</f>
        <v>2.5833333333333339</v>
      </c>
      <c r="E17" s="131">
        <f>(VLOOKUP($B17,'Indicator Data (national)'!$B$5:$BB$13,51,FALSE)+VLOOKUP($B17,'Indicator Data (national)'!$B$5:$BB$13,52,FALSE)+VLOOKUP($B17,'Indicator Data (national)'!$B$5:$BB$13,53,FALSE))/VLOOKUP($B17,'Indicator Data (national)'!$B$5:$BB$13,50,FALSE)*1000000</f>
        <v>0.2322288512050073</v>
      </c>
      <c r="F17" s="2">
        <f t="shared" si="1"/>
        <v>7.677711487949928</v>
      </c>
      <c r="G17" s="3">
        <f t="shared" si="2"/>
        <v>5.1305224106416309</v>
      </c>
      <c r="H17" s="2">
        <f>IF('Indicator Data'!AW19="No data","x",IF('Indicator Data'!AW19&gt;H$136,0,IF('Indicator Data'!AW19&lt;H$135,10,(H$136-'Indicator Data'!AW19)/(H$136-H$135)*10)))</f>
        <v>7.3</v>
      </c>
      <c r="I17" s="2">
        <f>IF('Indicator Data'!AV19="No data","x",IF('Indicator Data'!AV19&gt;I$136,0,IF('Indicator Data'!AV19&lt;I$135,10,(I$136-'Indicator Data'!AV19)/(I$136-I$135)*10)))</f>
        <v>6.7295441627502441</v>
      </c>
      <c r="J17" s="3">
        <f t="shared" si="3"/>
        <v>7.0147720813751224</v>
      </c>
      <c r="K17" s="5">
        <f t="shared" si="4"/>
        <v>6.0726472460083762</v>
      </c>
      <c r="L17" s="2">
        <f>IF('Indicator Data'!AY19="No data","x",IF('Indicator Data'!AY19^2&gt;L$136,0,IF('Indicator Data'!AY19^2&lt;L$135,10,(L$136-'Indicator Data'!AY19^2)/(L$136-L$135)*10)))</f>
        <v>3.6360000000000001</v>
      </c>
      <c r="M17" s="2">
        <f>IF(OR('Indicator Data'!AX19=0,'Indicator Data'!AX19="No data"),"x",IF('Indicator Data'!AX19&gt;M$136,0,IF('Indicator Data'!AX19&lt;M$135,10,(M$136-'Indicator Data'!AX19)/(M$136-M$135)*10)))</f>
        <v>5.13</v>
      </c>
      <c r="N17" s="2">
        <f>IF('Indicator Data'!AZ19="No data","x",IF('Indicator Data'!AZ19&gt;N$136,0,IF('Indicator Data'!AZ19&lt;N$135,10,(N$136-'Indicator Data'!AZ19)/(N$136-N$135)*10)))</f>
        <v>9.36</v>
      </c>
      <c r="O17" s="2">
        <f>IF('Indicator Data'!BA19="No data","x",IF('Indicator Data'!BA19&gt;O$136,0,IF('Indicator Data'!BA19&lt;O$135,10,(O$136-'Indicator Data'!BA19)/(O$136-O$135)*10)))</f>
        <v>6.6466426410021189</v>
      </c>
      <c r="P17" s="3">
        <f t="shared" si="5"/>
        <v>6.1931606602505287</v>
      </c>
      <c r="Q17" s="2">
        <f>IF('Indicator Data'!BB19="No data","x",IF('Indicator Data'!BB19&gt;Q$136,0,IF('Indicator Data'!BB19&lt;Q$135,10,(Q$136-'Indicator Data'!BB19)/(Q$136-Q$135)*10)))</f>
        <v>5.8000000000000007</v>
      </c>
      <c r="R17" s="2">
        <f>IF('Indicator Data'!BC19="No data","x",IF('Indicator Data'!BC19&gt;R$136,0,IF('Indicator Data'!BC19&lt;R$135,10,(R$136-'Indicator Data'!BC19)/(R$136-R$135)*10)))</f>
        <v>5.1199999999999992</v>
      </c>
      <c r="S17" s="3">
        <f t="shared" si="6"/>
        <v>5.46</v>
      </c>
      <c r="T17" s="2">
        <f>IF('Indicator Data'!V19="No data","x",IF('Indicator Data'!V19&gt;T$136,0,IF('Indicator Data'!V19&lt;T$135,10,(T$136-'Indicator Data'!V19)/(T$136-T$135)*10)))</f>
        <v>9.8000000000000007</v>
      </c>
      <c r="U17" s="2">
        <f>IF('Indicator Data'!W19="No data","x",IF('Indicator Data'!W19&gt;U$136,0,IF('Indicator Data'!W19&lt;U$135,10,(U$136-'Indicator Data'!W19)/(U$136-U$135)*10)))</f>
        <v>1.2798864132003964</v>
      </c>
      <c r="V17" s="2">
        <f>IF('Indicator Data'!X19="No data","x",IF('Indicator Data'!X19&gt;V$136,0,IF('Indicator Data'!X19&lt;V$135,10,(V$136-'Indicator Data'!X19)/(V$136-V$135)*10)))</f>
        <v>4.1025641025641022</v>
      </c>
      <c r="W17" s="2">
        <f>IF('Indicator Data'!AC19="No data","x",IF('Indicator Data'!AC19&gt;W$136,0,IF('Indicator Data'!AC19&lt;W$135,10,(W$136-'Indicator Data'!AC19)/(W$136-W$135)*10)))</f>
        <v>9.7621355932203393</v>
      </c>
      <c r="X17" s="3">
        <f t="shared" si="7"/>
        <v>6.23614652724621</v>
      </c>
      <c r="Y17" s="5">
        <f t="shared" si="0"/>
        <v>5.9631023958322453</v>
      </c>
      <c r="Z17" s="83"/>
    </row>
    <row r="18" spans="1:26" s="11" customFormat="1" x14ac:dyDescent="0.25">
      <c r="A18" s="11" t="s">
        <v>364</v>
      </c>
      <c r="B18" s="30" t="s">
        <v>2</v>
      </c>
      <c r="C18" s="30" t="s">
        <v>491</v>
      </c>
      <c r="D18" s="2">
        <f>IF('Indicator Data'!AU20="No data","x",IF('Indicator Data'!AU20&gt;D$136,0,IF('Indicator Data'!AU20&lt;D$135,10,(D$136-'Indicator Data'!AU20)/(D$136-D$135)*10)))</f>
        <v>2.5833333333333339</v>
      </c>
      <c r="E18" s="131">
        <f>(VLOOKUP($B18,'Indicator Data (national)'!$B$5:$BB$13,51,FALSE)+VLOOKUP($B18,'Indicator Data (national)'!$B$5:$BB$13,52,FALSE)+VLOOKUP($B18,'Indicator Data (national)'!$B$5:$BB$13,53,FALSE))/VLOOKUP($B18,'Indicator Data (national)'!$B$5:$BB$13,50,FALSE)*1000000</f>
        <v>0.2322288512050073</v>
      </c>
      <c r="F18" s="2">
        <f t="shared" si="1"/>
        <v>7.677711487949928</v>
      </c>
      <c r="G18" s="3">
        <f t="shared" si="2"/>
        <v>5.1305224106416309</v>
      </c>
      <c r="H18" s="2">
        <f>IF('Indicator Data'!AW20="No data","x",IF('Indicator Data'!AW20&gt;H$136,0,IF('Indicator Data'!AW20&lt;H$135,10,(H$136-'Indicator Data'!AW20)/(H$136-H$135)*10)))</f>
        <v>7.3</v>
      </c>
      <c r="I18" s="2">
        <f>IF('Indicator Data'!AV20="No data","x",IF('Indicator Data'!AV20&gt;I$136,0,IF('Indicator Data'!AV20&lt;I$135,10,(I$136-'Indicator Data'!AV20)/(I$136-I$135)*10)))</f>
        <v>6.7295441627502441</v>
      </c>
      <c r="J18" s="3">
        <f t="shared" si="3"/>
        <v>7.0147720813751224</v>
      </c>
      <c r="K18" s="5">
        <f t="shared" si="4"/>
        <v>6.0726472460083762</v>
      </c>
      <c r="L18" s="2">
        <f>IF('Indicator Data'!AY20="No data","x",IF('Indicator Data'!AY20^2&gt;L$136,0,IF('Indicator Data'!AY20^2&lt;L$135,10,(L$136-'Indicator Data'!AY20^2)/(L$136-L$135)*10)))</f>
        <v>10</v>
      </c>
      <c r="M18" s="2">
        <f>IF(OR('Indicator Data'!AX20=0,'Indicator Data'!AX20="No data"),"x",IF('Indicator Data'!AX20&gt;M$136,0,IF('Indicator Data'!AX20&lt;M$135,10,(M$136-'Indicator Data'!AX20)/(M$136-M$135)*10)))</f>
        <v>5.13</v>
      </c>
      <c r="N18" s="2">
        <f>IF('Indicator Data'!AZ20="No data","x",IF('Indicator Data'!AZ20&gt;N$136,0,IF('Indicator Data'!AZ20&lt;N$135,10,(N$136-'Indicator Data'!AZ20)/(N$136-N$135)*10)))</f>
        <v>9.36</v>
      </c>
      <c r="O18" s="2">
        <f>IF('Indicator Data'!BA20="No data","x",IF('Indicator Data'!BA20&gt;O$136,0,IF('Indicator Data'!BA20&lt;O$135,10,(O$136-'Indicator Data'!BA20)/(O$136-O$135)*10)))</f>
        <v>6.6466426410021189</v>
      </c>
      <c r="P18" s="3">
        <f t="shared" si="5"/>
        <v>7.7841606602505298</v>
      </c>
      <c r="Q18" s="2">
        <f>IF('Indicator Data'!BB20="No data","x",IF('Indicator Data'!BB20&gt;Q$136,0,IF('Indicator Data'!BB20&lt;Q$135,10,(Q$136-'Indicator Data'!BB20)/(Q$136-Q$135)*10)))</f>
        <v>5.8000000000000007</v>
      </c>
      <c r="R18" s="2">
        <f>IF('Indicator Data'!BC20="No data","x",IF('Indicator Data'!BC20&gt;R$136,0,IF('Indicator Data'!BC20&lt;R$135,10,(R$136-'Indicator Data'!BC20)/(R$136-R$135)*10)))</f>
        <v>5.1199999999999992</v>
      </c>
      <c r="S18" s="3">
        <f t="shared" si="6"/>
        <v>5.46</v>
      </c>
      <c r="T18" s="2">
        <f>IF('Indicator Data'!V20="No data","x",IF('Indicator Data'!V20&gt;T$136,0,IF('Indicator Data'!V20&lt;T$135,10,(T$136-'Indicator Data'!V20)/(T$136-T$135)*10)))</f>
        <v>9.8000000000000007</v>
      </c>
      <c r="U18" s="2">
        <f>IF('Indicator Data'!W20="No data","x",IF('Indicator Data'!W20&gt;U$136,0,IF('Indicator Data'!W20&lt;U$135,10,(U$136-'Indicator Data'!W20)/(U$136-U$135)*10)))</f>
        <v>1.0023857808395413</v>
      </c>
      <c r="V18" s="2">
        <f>IF('Indicator Data'!X20="No data","x",IF('Indicator Data'!X20&gt;V$136,0,IF('Indicator Data'!X20&lt;V$135,10,(V$136-'Indicator Data'!X20)/(V$136-V$135)*10)))</f>
        <v>4.1025641025641022</v>
      </c>
      <c r="W18" s="2">
        <f>IF('Indicator Data'!AC20="No data","x",IF('Indicator Data'!AC20&gt;W$136,0,IF('Indicator Data'!AC20&lt;W$135,10,(W$136-'Indicator Data'!AC20)/(W$136-W$135)*10)))</f>
        <v>9.7621355932203393</v>
      </c>
      <c r="X18" s="3">
        <f t="shared" si="7"/>
        <v>6.1667713691559962</v>
      </c>
      <c r="Y18" s="5">
        <f t="shared" si="0"/>
        <v>6.4703106764688414</v>
      </c>
      <c r="Z18" s="83"/>
    </row>
    <row r="19" spans="1:26" s="11" customFormat="1" x14ac:dyDescent="0.25">
      <c r="A19" s="11" t="s">
        <v>358</v>
      </c>
      <c r="B19" s="30" t="s">
        <v>2</v>
      </c>
      <c r="C19" s="30" t="s">
        <v>492</v>
      </c>
      <c r="D19" s="2">
        <f>IF('Indicator Data'!AU21="No data","x",IF('Indicator Data'!AU21&gt;D$136,0,IF('Indicator Data'!AU21&lt;D$135,10,(D$136-'Indicator Data'!AU21)/(D$136-D$135)*10)))</f>
        <v>2.5833333333333339</v>
      </c>
      <c r="E19" s="131">
        <f>(VLOOKUP($B19,'Indicator Data (national)'!$B$5:$BB$13,51,FALSE)+VLOOKUP($B19,'Indicator Data (national)'!$B$5:$BB$13,52,FALSE)+VLOOKUP($B19,'Indicator Data (national)'!$B$5:$BB$13,53,FALSE))/VLOOKUP($B19,'Indicator Data (national)'!$B$5:$BB$13,50,FALSE)*1000000</f>
        <v>0.2322288512050073</v>
      </c>
      <c r="F19" s="2">
        <f t="shared" si="1"/>
        <v>7.677711487949928</v>
      </c>
      <c r="G19" s="3">
        <f t="shared" si="2"/>
        <v>5.1305224106416309</v>
      </c>
      <c r="H19" s="2">
        <f>IF('Indicator Data'!AW21="No data","x",IF('Indicator Data'!AW21&gt;H$136,0,IF('Indicator Data'!AW21&lt;H$135,10,(H$136-'Indicator Data'!AW21)/(H$136-H$135)*10)))</f>
        <v>7.3</v>
      </c>
      <c r="I19" s="2">
        <f>IF('Indicator Data'!AV21="No data","x",IF('Indicator Data'!AV21&gt;I$136,0,IF('Indicator Data'!AV21&lt;I$135,10,(I$136-'Indicator Data'!AV21)/(I$136-I$135)*10)))</f>
        <v>6.7295441627502441</v>
      </c>
      <c r="J19" s="3">
        <f t="shared" si="3"/>
        <v>7.0147720813751224</v>
      </c>
      <c r="K19" s="5">
        <f t="shared" si="4"/>
        <v>6.0726472460083762</v>
      </c>
      <c r="L19" s="2">
        <f>IF('Indicator Data'!AY21="No data","x",IF('Indicator Data'!AY21^2&gt;L$136,0,IF('Indicator Data'!AY21^2&lt;L$135,10,(L$136-'Indicator Data'!AY21^2)/(L$136-L$135)*10)))</f>
        <v>6.3031978021978032</v>
      </c>
      <c r="M19" s="2">
        <f>IF(OR('Indicator Data'!AX21=0,'Indicator Data'!AX21="No data"),"x",IF('Indicator Data'!AX21&gt;M$136,0,IF('Indicator Data'!AX21&lt;M$135,10,(M$136-'Indicator Data'!AX21)/(M$136-M$135)*10)))</f>
        <v>5.13</v>
      </c>
      <c r="N19" s="2">
        <f>IF('Indicator Data'!AZ21="No data","x",IF('Indicator Data'!AZ21&gt;N$136,0,IF('Indicator Data'!AZ21&lt;N$135,10,(N$136-'Indicator Data'!AZ21)/(N$136-N$135)*10)))</f>
        <v>9.36</v>
      </c>
      <c r="O19" s="2">
        <f>IF('Indicator Data'!BA21="No data","x",IF('Indicator Data'!BA21&gt;O$136,0,IF('Indicator Data'!BA21&lt;O$135,10,(O$136-'Indicator Data'!BA21)/(O$136-O$135)*10)))</f>
        <v>6.6466426410021189</v>
      </c>
      <c r="P19" s="3">
        <f t="shared" si="5"/>
        <v>6.8599601107999799</v>
      </c>
      <c r="Q19" s="2">
        <f>IF('Indicator Data'!BB21="No data","x",IF('Indicator Data'!BB21&gt;Q$136,0,IF('Indicator Data'!BB21&lt;Q$135,10,(Q$136-'Indicator Data'!BB21)/(Q$136-Q$135)*10)))</f>
        <v>5.8000000000000007</v>
      </c>
      <c r="R19" s="2">
        <f>IF('Indicator Data'!BC21="No data","x",IF('Indicator Data'!BC21&gt;R$136,0,IF('Indicator Data'!BC21&lt;R$135,10,(R$136-'Indicator Data'!BC21)/(R$136-R$135)*10)))</f>
        <v>5.1199999999999992</v>
      </c>
      <c r="S19" s="3">
        <f t="shared" si="6"/>
        <v>5.46</v>
      </c>
      <c r="T19" s="2">
        <f>IF('Indicator Data'!V21="No data","x",IF('Indicator Data'!V21&gt;T$136,0,IF('Indicator Data'!V21&lt;T$135,10,(T$136-'Indicator Data'!V21)/(T$136-T$135)*10)))</f>
        <v>9.8000000000000007</v>
      </c>
      <c r="U19" s="2">
        <f>IF('Indicator Data'!W21="No data","x",IF('Indicator Data'!W21&gt;U$136,0,IF('Indicator Data'!W21&lt;U$135,10,(U$136-'Indicator Data'!W21)/(U$136-U$135)*10)))</f>
        <v>0.44039998919678031</v>
      </c>
      <c r="V19" s="2">
        <f>IF('Indicator Data'!X21="No data","x",IF('Indicator Data'!X21&gt;V$136,0,IF('Indicator Data'!X21&lt;V$135,10,(V$136-'Indicator Data'!X21)/(V$136-V$135)*10)))</f>
        <v>4.1025641025641022</v>
      </c>
      <c r="W19" s="2">
        <f>IF('Indicator Data'!AC21="No data","x",IF('Indicator Data'!AC21&gt;W$136,0,IF('Indicator Data'!AC21&lt;W$135,10,(W$136-'Indicator Data'!AC21)/(W$136-W$135)*10)))</f>
        <v>9.7621355932203393</v>
      </c>
      <c r="X19" s="3">
        <f t="shared" si="7"/>
        <v>6.0262749212453057</v>
      </c>
      <c r="Y19" s="5">
        <f t="shared" si="0"/>
        <v>6.1154116773484288</v>
      </c>
      <c r="Z19" s="83"/>
    </row>
    <row r="20" spans="1:26" s="11" customFormat="1" x14ac:dyDescent="0.25">
      <c r="A20" s="11" t="s">
        <v>365</v>
      </c>
      <c r="B20" s="30" t="s">
        <v>2</v>
      </c>
      <c r="C20" s="30" t="s">
        <v>493</v>
      </c>
      <c r="D20" s="2">
        <f>IF('Indicator Data'!AU22="No data","x",IF('Indicator Data'!AU22&gt;D$136,0,IF('Indicator Data'!AU22&lt;D$135,10,(D$136-'Indicator Data'!AU22)/(D$136-D$135)*10)))</f>
        <v>2.5833333333333339</v>
      </c>
      <c r="E20" s="131">
        <f>(VLOOKUP($B20,'Indicator Data (national)'!$B$5:$BB$13,51,FALSE)+VLOOKUP($B20,'Indicator Data (national)'!$B$5:$BB$13,52,FALSE)+VLOOKUP($B20,'Indicator Data (national)'!$B$5:$BB$13,53,FALSE))/VLOOKUP($B20,'Indicator Data (national)'!$B$5:$BB$13,50,FALSE)*1000000</f>
        <v>0.2322288512050073</v>
      </c>
      <c r="F20" s="2">
        <f t="shared" si="1"/>
        <v>7.677711487949928</v>
      </c>
      <c r="G20" s="3">
        <f t="shared" si="2"/>
        <v>5.1305224106416309</v>
      </c>
      <c r="H20" s="2">
        <f>IF('Indicator Data'!AW22="No data","x",IF('Indicator Data'!AW22&gt;H$136,0,IF('Indicator Data'!AW22&lt;H$135,10,(H$136-'Indicator Data'!AW22)/(H$136-H$135)*10)))</f>
        <v>7.3</v>
      </c>
      <c r="I20" s="2">
        <f>IF('Indicator Data'!AV22="No data","x",IF('Indicator Data'!AV22&gt;I$136,0,IF('Indicator Data'!AV22&lt;I$135,10,(I$136-'Indicator Data'!AV22)/(I$136-I$135)*10)))</f>
        <v>6.7295441627502441</v>
      </c>
      <c r="J20" s="3">
        <f t="shared" si="3"/>
        <v>7.0147720813751224</v>
      </c>
      <c r="K20" s="5">
        <f t="shared" si="4"/>
        <v>6.0726472460083762</v>
      </c>
      <c r="L20" s="2">
        <f>IF('Indicator Data'!AY22="No data","x",IF('Indicator Data'!AY22^2&gt;L$136,0,IF('Indicator Data'!AY22^2&lt;L$135,10,(L$136-'Indicator Data'!AY22^2)/(L$136-L$135)*10)))</f>
        <v>1.8088351648351639</v>
      </c>
      <c r="M20" s="2">
        <f>IF(OR('Indicator Data'!AX22=0,'Indicator Data'!AX22="No data"),"x",IF('Indicator Data'!AX22&gt;M$136,0,IF('Indicator Data'!AX22&lt;M$135,10,(M$136-'Indicator Data'!AX22)/(M$136-M$135)*10)))</f>
        <v>5.13</v>
      </c>
      <c r="N20" s="2">
        <f>IF('Indicator Data'!AZ22="No data","x",IF('Indicator Data'!AZ22&gt;N$136,0,IF('Indicator Data'!AZ22&lt;N$135,10,(N$136-'Indicator Data'!AZ22)/(N$136-N$135)*10)))</f>
        <v>9.36</v>
      </c>
      <c r="O20" s="2">
        <f>IF('Indicator Data'!BA22="No data","x",IF('Indicator Data'!BA22&gt;O$136,0,IF('Indicator Data'!BA22&lt;O$135,10,(O$136-'Indicator Data'!BA22)/(O$136-O$135)*10)))</f>
        <v>6.6466426410021189</v>
      </c>
      <c r="P20" s="3">
        <f t="shared" si="5"/>
        <v>5.7363694514593195</v>
      </c>
      <c r="Q20" s="2">
        <f>IF('Indicator Data'!BB22="No data","x",IF('Indicator Data'!BB22&gt;Q$136,0,IF('Indicator Data'!BB22&lt;Q$135,10,(Q$136-'Indicator Data'!BB22)/(Q$136-Q$135)*10)))</f>
        <v>5.8000000000000007</v>
      </c>
      <c r="R20" s="2">
        <f>IF('Indicator Data'!BC22="No data","x",IF('Indicator Data'!BC22&gt;R$136,0,IF('Indicator Data'!BC22&lt;R$135,10,(R$136-'Indicator Data'!BC22)/(R$136-R$135)*10)))</f>
        <v>5.1199999999999992</v>
      </c>
      <c r="S20" s="3">
        <f t="shared" si="6"/>
        <v>5.46</v>
      </c>
      <c r="T20" s="2">
        <f>IF('Indicator Data'!V22="No data","x",IF('Indicator Data'!V22&gt;T$136,0,IF('Indicator Data'!V22&lt;T$135,10,(T$136-'Indicator Data'!V22)/(T$136-T$135)*10)))</f>
        <v>9.8000000000000007</v>
      </c>
      <c r="U20" s="2">
        <f>IF('Indicator Data'!W22="No data","x",IF('Indicator Data'!W22&gt;U$136,0,IF('Indicator Data'!W22&lt;U$135,10,(U$136-'Indicator Data'!W22)/(U$136-U$135)*10)))</f>
        <v>2.5063320796713082</v>
      </c>
      <c r="V20" s="2">
        <f>IF('Indicator Data'!X22="No data","x",IF('Indicator Data'!X22&gt;V$136,0,IF('Indicator Data'!X22&lt;V$135,10,(V$136-'Indicator Data'!X22)/(V$136-V$135)*10)))</f>
        <v>4.1025641025641022</v>
      </c>
      <c r="W20" s="2">
        <f>IF('Indicator Data'!AC22="No data","x",IF('Indicator Data'!AC22&gt;W$136,0,IF('Indicator Data'!AC22&lt;W$135,10,(W$136-'Indicator Data'!AC22)/(W$136-W$135)*10)))</f>
        <v>9.7621355932203393</v>
      </c>
      <c r="X20" s="3">
        <f t="shared" si="7"/>
        <v>6.5427579438639381</v>
      </c>
      <c r="Y20" s="5">
        <f t="shared" si="0"/>
        <v>5.9130424651077531</v>
      </c>
      <c r="Z20" s="83"/>
    </row>
    <row r="21" spans="1:26" s="11" customFormat="1" x14ac:dyDescent="0.25">
      <c r="A21" s="11" t="s">
        <v>366</v>
      </c>
      <c r="B21" s="30" t="s">
        <v>2</v>
      </c>
      <c r="C21" s="30" t="s">
        <v>494</v>
      </c>
      <c r="D21" s="2">
        <f>IF('Indicator Data'!AU23="No data","x",IF('Indicator Data'!AU23&gt;D$136,0,IF('Indicator Data'!AU23&lt;D$135,10,(D$136-'Indicator Data'!AU23)/(D$136-D$135)*10)))</f>
        <v>2.5833333333333339</v>
      </c>
      <c r="E21" s="131">
        <f>(VLOOKUP($B21,'Indicator Data (national)'!$B$5:$BB$13,51,FALSE)+VLOOKUP($B21,'Indicator Data (national)'!$B$5:$BB$13,52,FALSE)+VLOOKUP($B21,'Indicator Data (national)'!$B$5:$BB$13,53,FALSE))/VLOOKUP($B21,'Indicator Data (national)'!$B$5:$BB$13,50,FALSE)*1000000</f>
        <v>0.2322288512050073</v>
      </c>
      <c r="F21" s="2">
        <f t="shared" si="1"/>
        <v>7.677711487949928</v>
      </c>
      <c r="G21" s="3">
        <f t="shared" si="2"/>
        <v>5.1305224106416309</v>
      </c>
      <c r="H21" s="2">
        <f>IF('Indicator Data'!AW23="No data","x",IF('Indicator Data'!AW23&gt;H$136,0,IF('Indicator Data'!AW23&lt;H$135,10,(H$136-'Indicator Data'!AW23)/(H$136-H$135)*10)))</f>
        <v>7.3</v>
      </c>
      <c r="I21" s="2">
        <f>IF('Indicator Data'!AV23="No data","x",IF('Indicator Data'!AV23&gt;I$136,0,IF('Indicator Data'!AV23&lt;I$135,10,(I$136-'Indicator Data'!AV23)/(I$136-I$135)*10)))</f>
        <v>6.7295441627502441</v>
      </c>
      <c r="J21" s="3">
        <f t="shared" si="3"/>
        <v>7.0147720813751224</v>
      </c>
      <c r="K21" s="5">
        <f t="shared" si="4"/>
        <v>6.0726472460083762</v>
      </c>
      <c r="L21" s="2">
        <f>IF('Indicator Data'!AY23="No data","x",IF('Indicator Data'!AY23^2&gt;L$136,0,IF('Indicator Data'!AY23^2&lt;L$135,10,(L$136-'Indicator Data'!AY23^2)/(L$136-L$135)*10)))</f>
        <v>9.6274285714285703</v>
      </c>
      <c r="M21" s="2">
        <f>IF(OR('Indicator Data'!AX23=0,'Indicator Data'!AX23="No data"),"x",IF('Indicator Data'!AX23&gt;M$136,0,IF('Indicator Data'!AX23&lt;M$135,10,(M$136-'Indicator Data'!AX23)/(M$136-M$135)*10)))</f>
        <v>5.13</v>
      </c>
      <c r="N21" s="2">
        <f>IF('Indicator Data'!AZ23="No data","x",IF('Indicator Data'!AZ23&gt;N$136,0,IF('Indicator Data'!AZ23&lt;N$135,10,(N$136-'Indicator Data'!AZ23)/(N$136-N$135)*10)))</f>
        <v>9.36</v>
      </c>
      <c r="O21" s="2">
        <f>IF('Indicator Data'!BA23="No data","x",IF('Indicator Data'!BA23&gt;O$136,0,IF('Indicator Data'!BA23&lt;O$135,10,(O$136-'Indicator Data'!BA23)/(O$136-O$135)*10)))</f>
        <v>6.6466426410021189</v>
      </c>
      <c r="P21" s="3">
        <f t="shared" si="5"/>
        <v>7.6910178031076715</v>
      </c>
      <c r="Q21" s="2">
        <f>IF('Indicator Data'!BB23="No data","x",IF('Indicator Data'!BB23&gt;Q$136,0,IF('Indicator Data'!BB23&lt;Q$135,10,(Q$136-'Indicator Data'!BB23)/(Q$136-Q$135)*10)))</f>
        <v>5.8000000000000007</v>
      </c>
      <c r="R21" s="2">
        <f>IF('Indicator Data'!BC23="No data","x",IF('Indicator Data'!BC23&gt;R$136,0,IF('Indicator Data'!BC23&lt;R$135,10,(R$136-'Indicator Data'!BC23)/(R$136-R$135)*10)))</f>
        <v>5.1199999999999992</v>
      </c>
      <c r="S21" s="3">
        <f t="shared" si="6"/>
        <v>5.46</v>
      </c>
      <c r="T21" s="2">
        <f>IF('Indicator Data'!V23="No data","x",IF('Indicator Data'!V23&gt;T$136,0,IF('Indicator Data'!V23&lt;T$135,10,(T$136-'Indicator Data'!V23)/(T$136-T$135)*10)))</f>
        <v>9.8000000000000007</v>
      </c>
      <c r="U21" s="2">
        <f>IF('Indicator Data'!W23="No data","x",IF('Indicator Data'!W23&gt;U$136,0,IF('Indicator Data'!W23&lt;U$135,10,(U$136-'Indicator Data'!W23)/(U$136-U$135)*10)))</f>
        <v>2.5620709963844188</v>
      </c>
      <c r="V21" s="2">
        <f>IF('Indicator Data'!X23="No data","x",IF('Indicator Data'!X23&gt;V$136,0,IF('Indicator Data'!X23&lt;V$135,10,(V$136-'Indicator Data'!X23)/(V$136-V$135)*10)))</f>
        <v>4.1025641025641022</v>
      </c>
      <c r="W21" s="2">
        <f>IF('Indicator Data'!AC23="No data","x",IF('Indicator Data'!AC23&gt;W$136,0,IF('Indicator Data'!AC23&lt;W$135,10,(W$136-'Indicator Data'!AC23)/(W$136-W$135)*10)))</f>
        <v>9.7621355932203393</v>
      </c>
      <c r="X21" s="3">
        <f t="shared" si="7"/>
        <v>6.5566926730422157</v>
      </c>
      <c r="Y21" s="5">
        <f t="shared" si="0"/>
        <v>6.5692368253832951</v>
      </c>
      <c r="Z21" s="83"/>
    </row>
    <row r="22" spans="1:26" s="11" customFormat="1" x14ac:dyDescent="0.25">
      <c r="A22" s="11" t="s">
        <v>367</v>
      </c>
      <c r="B22" s="30" t="s">
        <v>2</v>
      </c>
      <c r="C22" s="30" t="s">
        <v>495</v>
      </c>
      <c r="D22" s="2">
        <f>IF('Indicator Data'!AU24="No data","x",IF('Indicator Data'!AU24&gt;D$136,0,IF('Indicator Data'!AU24&lt;D$135,10,(D$136-'Indicator Data'!AU24)/(D$136-D$135)*10)))</f>
        <v>2.5833333333333339</v>
      </c>
      <c r="E22" s="131">
        <f>(VLOOKUP($B22,'Indicator Data (national)'!$B$5:$BB$13,51,FALSE)+VLOOKUP($B22,'Indicator Data (national)'!$B$5:$BB$13,52,FALSE)+VLOOKUP($B22,'Indicator Data (national)'!$B$5:$BB$13,53,FALSE))/VLOOKUP($B22,'Indicator Data (national)'!$B$5:$BB$13,50,FALSE)*1000000</f>
        <v>0.2322288512050073</v>
      </c>
      <c r="F22" s="2">
        <f t="shared" si="1"/>
        <v>7.677711487949928</v>
      </c>
      <c r="G22" s="3">
        <f t="shared" si="2"/>
        <v>5.1305224106416309</v>
      </c>
      <c r="H22" s="2">
        <f>IF('Indicator Data'!AW24="No data","x",IF('Indicator Data'!AW24&gt;H$136,0,IF('Indicator Data'!AW24&lt;H$135,10,(H$136-'Indicator Data'!AW24)/(H$136-H$135)*10)))</f>
        <v>7.3</v>
      </c>
      <c r="I22" s="2">
        <f>IF('Indicator Data'!AV24="No data","x",IF('Indicator Data'!AV24&gt;I$136,0,IF('Indicator Data'!AV24&lt;I$135,10,(I$136-'Indicator Data'!AV24)/(I$136-I$135)*10)))</f>
        <v>6.7295441627502441</v>
      </c>
      <c r="J22" s="3">
        <f t="shared" si="3"/>
        <v>7.0147720813751224</v>
      </c>
      <c r="K22" s="5">
        <f t="shared" si="4"/>
        <v>6.0726472460083762</v>
      </c>
      <c r="L22" s="2">
        <f>IF('Indicator Data'!AY24="No data","x",IF('Indicator Data'!AY24^2&gt;L$136,0,IF('Indicator Data'!AY24^2&lt;L$135,10,(L$136-'Indicator Data'!AY24^2)/(L$136-L$135)*10)))</f>
        <v>4.6751208791208798</v>
      </c>
      <c r="M22" s="2">
        <f>IF(OR('Indicator Data'!AX24=0,'Indicator Data'!AX24="No data"),"x",IF('Indicator Data'!AX24&gt;M$136,0,IF('Indicator Data'!AX24&lt;M$135,10,(M$136-'Indicator Data'!AX24)/(M$136-M$135)*10)))</f>
        <v>5.13</v>
      </c>
      <c r="N22" s="2">
        <f>IF('Indicator Data'!AZ24="No data","x",IF('Indicator Data'!AZ24&gt;N$136,0,IF('Indicator Data'!AZ24&lt;N$135,10,(N$136-'Indicator Data'!AZ24)/(N$136-N$135)*10)))</f>
        <v>9.36</v>
      </c>
      <c r="O22" s="2">
        <f>IF('Indicator Data'!BA24="No data","x",IF('Indicator Data'!BA24&gt;O$136,0,IF('Indicator Data'!BA24&lt;O$135,10,(O$136-'Indicator Data'!BA24)/(O$136-O$135)*10)))</f>
        <v>6.6466426410021189</v>
      </c>
      <c r="P22" s="3">
        <f t="shared" si="5"/>
        <v>6.4529408800307486</v>
      </c>
      <c r="Q22" s="2">
        <f>IF('Indicator Data'!BB24="No data","x",IF('Indicator Data'!BB24&gt;Q$136,0,IF('Indicator Data'!BB24&lt;Q$135,10,(Q$136-'Indicator Data'!BB24)/(Q$136-Q$135)*10)))</f>
        <v>5.8000000000000007</v>
      </c>
      <c r="R22" s="2">
        <f>IF('Indicator Data'!BC24="No data","x",IF('Indicator Data'!BC24&gt;R$136,0,IF('Indicator Data'!BC24&lt;R$135,10,(R$136-'Indicator Data'!BC24)/(R$136-R$135)*10)))</f>
        <v>5.1199999999999992</v>
      </c>
      <c r="S22" s="3">
        <f t="shared" si="6"/>
        <v>5.46</v>
      </c>
      <c r="T22" s="2">
        <f>IF('Indicator Data'!V24="No data","x",IF('Indicator Data'!V24&gt;T$136,0,IF('Indicator Data'!V24&lt;T$135,10,(T$136-'Indicator Data'!V24)/(T$136-T$135)*10)))</f>
        <v>9.8000000000000007</v>
      </c>
      <c r="U22" s="2">
        <f>IF('Indicator Data'!W24="No data","x",IF('Indicator Data'!W24&gt;U$136,0,IF('Indicator Data'!W24&lt;U$135,10,(U$136-'Indicator Data'!W24)/(U$136-U$135)*10)))</f>
        <v>2.6524749281787017</v>
      </c>
      <c r="V22" s="2">
        <f>IF('Indicator Data'!X24="No data","x",IF('Indicator Data'!X24&gt;V$136,0,IF('Indicator Data'!X24&lt;V$135,10,(V$136-'Indicator Data'!X24)/(V$136-V$135)*10)))</f>
        <v>4.1025641025641022</v>
      </c>
      <c r="W22" s="2">
        <f>IF('Indicator Data'!AC24="No data","x",IF('Indicator Data'!AC24&gt;W$136,0,IF('Indicator Data'!AC24&lt;W$135,10,(W$136-'Indicator Data'!AC24)/(W$136-W$135)*10)))</f>
        <v>9.7621355932203393</v>
      </c>
      <c r="X22" s="3">
        <f t="shared" si="7"/>
        <v>6.579293655990786</v>
      </c>
      <c r="Y22" s="5">
        <f t="shared" si="0"/>
        <v>6.1640781786738446</v>
      </c>
      <c r="Z22" s="83"/>
    </row>
    <row r="23" spans="1:26" s="11" customFormat="1" x14ac:dyDescent="0.25">
      <c r="A23" s="11" t="s">
        <v>368</v>
      </c>
      <c r="B23" s="30" t="s">
        <v>2</v>
      </c>
      <c r="C23" s="30" t="s">
        <v>496</v>
      </c>
      <c r="D23" s="2">
        <f>IF('Indicator Data'!AU25="No data","x",IF('Indicator Data'!AU25&gt;D$136,0,IF('Indicator Data'!AU25&lt;D$135,10,(D$136-'Indicator Data'!AU25)/(D$136-D$135)*10)))</f>
        <v>2.5833333333333339</v>
      </c>
      <c r="E23" s="131">
        <f>(VLOOKUP($B23,'Indicator Data (national)'!$B$5:$BB$13,51,FALSE)+VLOOKUP($B23,'Indicator Data (national)'!$B$5:$BB$13,52,FALSE)+VLOOKUP($B23,'Indicator Data (national)'!$B$5:$BB$13,53,FALSE))/VLOOKUP($B23,'Indicator Data (national)'!$B$5:$BB$13,50,FALSE)*1000000</f>
        <v>0.2322288512050073</v>
      </c>
      <c r="F23" s="2">
        <f t="shared" si="1"/>
        <v>7.677711487949928</v>
      </c>
      <c r="G23" s="3">
        <f t="shared" si="2"/>
        <v>5.1305224106416309</v>
      </c>
      <c r="H23" s="2">
        <f>IF('Indicator Data'!AW25="No data","x",IF('Indicator Data'!AW25&gt;H$136,0,IF('Indicator Data'!AW25&lt;H$135,10,(H$136-'Indicator Data'!AW25)/(H$136-H$135)*10)))</f>
        <v>7.3</v>
      </c>
      <c r="I23" s="2">
        <f>IF('Indicator Data'!AV25="No data","x",IF('Indicator Data'!AV25&gt;I$136,0,IF('Indicator Data'!AV25&lt;I$135,10,(I$136-'Indicator Data'!AV25)/(I$136-I$135)*10)))</f>
        <v>6.7295441627502441</v>
      </c>
      <c r="J23" s="3">
        <f t="shared" si="3"/>
        <v>7.0147720813751224</v>
      </c>
      <c r="K23" s="5">
        <f t="shared" si="4"/>
        <v>6.0726472460083762</v>
      </c>
      <c r="L23" s="2">
        <f>IF('Indicator Data'!AY25="No data","x",IF('Indicator Data'!AY25^2&gt;L$136,0,IF('Indicator Data'!AY25^2&lt;L$135,10,(L$136-'Indicator Data'!AY25^2)/(L$136-L$135)*10)))</f>
        <v>3.5999999999999996</v>
      </c>
      <c r="M23" s="2">
        <f>IF(OR('Indicator Data'!AX25=0,'Indicator Data'!AX25="No data"),"x",IF('Indicator Data'!AX25&gt;M$136,0,IF('Indicator Data'!AX25&lt;M$135,10,(M$136-'Indicator Data'!AX25)/(M$136-M$135)*10)))</f>
        <v>5.13</v>
      </c>
      <c r="N23" s="2">
        <f>IF('Indicator Data'!AZ25="No data","x",IF('Indicator Data'!AZ25&gt;N$136,0,IF('Indicator Data'!AZ25&lt;N$135,10,(N$136-'Indicator Data'!AZ25)/(N$136-N$135)*10)))</f>
        <v>9.36</v>
      </c>
      <c r="O23" s="2">
        <f>IF('Indicator Data'!BA25="No data","x",IF('Indicator Data'!BA25&gt;O$136,0,IF('Indicator Data'!BA25&lt;O$135,10,(O$136-'Indicator Data'!BA25)/(O$136-O$135)*10)))</f>
        <v>6.6466426410021189</v>
      </c>
      <c r="P23" s="3">
        <f t="shared" si="5"/>
        <v>6.1841606602505301</v>
      </c>
      <c r="Q23" s="2">
        <f>IF('Indicator Data'!BB25="No data","x",IF('Indicator Data'!BB25&gt;Q$136,0,IF('Indicator Data'!BB25&lt;Q$135,10,(Q$136-'Indicator Data'!BB25)/(Q$136-Q$135)*10)))</f>
        <v>5.8000000000000007</v>
      </c>
      <c r="R23" s="2">
        <f>IF('Indicator Data'!BC25="No data","x",IF('Indicator Data'!BC25&gt;R$136,0,IF('Indicator Data'!BC25&lt;R$135,10,(R$136-'Indicator Data'!BC25)/(R$136-R$135)*10)))</f>
        <v>5.1199999999999992</v>
      </c>
      <c r="S23" s="3">
        <f t="shared" si="6"/>
        <v>5.46</v>
      </c>
      <c r="T23" s="2">
        <f>IF('Indicator Data'!V25="No data","x",IF('Indicator Data'!V25&gt;T$136,0,IF('Indicator Data'!V25&lt;T$135,10,(T$136-'Indicator Data'!V25)/(T$136-T$135)*10)))</f>
        <v>9.8000000000000007</v>
      </c>
      <c r="U23" s="2">
        <f>IF('Indicator Data'!W25="No data","x",IF('Indicator Data'!W25&gt;U$136,0,IF('Indicator Data'!W25&lt;U$135,10,(U$136-'Indicator Data'!W25)/(U$136-U$135)*10)))</f>
        <v>0</v>
      </c>
      <c r="V23" s="2">
        <f>IF('Indicator Data'!X25="No data","x",IF('Indicator Data'!X25&gt;V$136,0,IF('Indicator Data'!X25&lt;V$135,10,(V$136-'Indicator Data'!X25)/(V$136-V$135)*10)))</f>
        <v>4.1025641025641022</v>
      </c>
      <c r="W23" s="2">
        <f>IF('Indicator Data'!AC25="No data","x",IF('Indicator Data'!AC25&gt;W$136,0,IF('Indicator Data'!AC25&lt;W$135,10,(W$136-'Indicator Data'!AC25)/(W$136-W$135)*10)))</f>
        <v>9.7621355932203393</v>
      </c>
      <c r="X23" s="3">
        <f t="shared" si="7"/>
        <v>5.9161749239461106</v>
      </c>
      <c r="Y23" s="5">
        <f t="shared" si="0"/>
        <v>5.8534451947322141</v>
      </c>
      <c r="Z23" s="83"/>
    </row>
    <row r="24" spans="1:26" s="11" customFormat="1" x14ac:dyDescent="0.25">
      <c r="A24" s="11" t="s">
        <v>369</v>
      </c>
      <c r="B24" s="30" t="s">
        <v>2</v>
      </c>
      <c r="C24" s="30" t="s">
        <v>497</v>
      </c>
      <c r="D24" s="2">
        <f>IF('Indicator Data'!AU26="No data","x",IF('Indicator Data'!AU26&gt;D$136,0,IF('Indicator Data'!AU26&lt;D$135,10,(D$136-'Indicator Data'!AU26)/(D$136-D$135)*10)))</f>
        <v>2.5833333333333339</v>
      </c>
      <c r="E24" s="131">
        <f>(VLOOKUP($B24,'Indicator Data (national)'!$B$5:$BB$13,51,FALSE)+VLOOKUP($B24,'Indicator Data (national)'!$B$5:$BB$13,52,FALSE)+VLOOKUP($B24,'Indicator Data (national)'!$B$5:$BB$13,53,FALSE))/VLOOKUP($B24,'Indicator Data (national)'!$B$5:$BB$13,50,FALSE)*1000000</f>
        <v>0.2322288512050073</v>
      </c>
      <c r="F24" s="2">
        <f t="shared" si="1"/>
        <v>7.677711487949928</v>
      </c>
      <c r="G24" s="3">
        <f t="shared" si="2"/>
        <v>5.1305224106416309</v>
      </c>
      <c r="H24" s="2">
        <f>IF('Indicator Data'!AW26="No data","x",IF('Indicator Data'!AW26&gt;H$136,0,IF('Indicator Data'!AW26&lt;H$135,10,(H$136-'Indicator Data'!AW26)/(H$136-H$135)*10)))</f>
        <v>7.3</v>
      </c>
      <c r="I24" s="2">
        <f>IF('Indicator Data'!AV26="No data","x",IF('Indicator Data'!AV26&gt;I$136,0,IF('Indicator Data'!AV26&lt;I$135,10,(I$136-'Indicator Data'!AV26)/(I$136-I$135)*10)))</f>
        <v>6.7295441627502441</v>
      </c>
      <c r="J24" s="3">
        <f t="shared" si="3"/>
        <v>7.0147720813751224</v>
      </c>
      <c r="K24" s="5">
        <f t="shared" si="4"/>
        <v>6.0726472460083762</v>
      </c>
      <c r="L24" s="2">
        <f>IF('Indicator Data'!AY26="No data","x",IF('Indicator Data'!AY26^2&gt;L$136,0,IF('Indicator Data'!AY26^2&lt;L$135,10,(L$136-'Indicator Data'!AY26^2)/(L$136-L$135)*10)))</f>
        <v>1.279120879120879</v>
      </c>
      <c r="M24" s="2">
        <f>IF(OR('Indicator Data'!AX26=0,'Indicator Data'!AX26="No data"),"x",IF('Indicator Data'!AX26&gt;M$136,0,IF('Indicator Data'!AX26&lt;M$135,10,(M$136-'Indicator Data'!AX26)/(M$136-M$135)*10)))</f>
        <v>5.13</v>
      </c>
      <c r="N24" s="2">
        <f>IF('Indicator Data'!AZ26="No data","x",IF('Indicator Data'!AZ26&gt;N$136,0,IF('Indicator Data'!AZ26&lt;N$135,10,(N$136-'Indicator Data'!AZ26)/(N$136-N$135)*10)))</f>
        <v>9.36</v>
      </c>
      <c r="O24" s="2">
        <f>IF('Indicator Data'!BA26="No data","x",IF('Indicator Data'!BA26&gt;O$136,0,IF('Indicator Data'!BA26&lt;O$135,10,(O$136-'Indicator Data'!BA26)/(O$136-O$135)*10)))</f>
        <v>6.6466426410021189</v>
      </c>
      <c r="P24" s="3">
        <f t="shared" si="5"/>
        <v>5.6039408800307493</v>
      </c>
      <c r="Q24" s="2">
        <f>IF('Indicator Data'!BB26="No data","x",IF('Indicator Data'!BB26&gt;Q$136,0,IF('Indicator Data'!BB26&lt;Q$135,10,(Q$136-'Indicator Data'!BB26)/(Q$136-Q$135)*10)))</f>
        <v>5.8000000000000007</v>
      </c>
      <c r="R24" s="2">
        <f>IF('Indicator Data'!BC26="No data","x",IF('Indicator Data'!BC26&gt;R$136,0,IF('Indicator Data'!BC26&lt;R$135,10,(R$136-'Indicator Data'!BC26)/(R$136-R$135)*10)))</f>
        <v>5.1199999999999992</v>
      </c>
      <c r="S24" s="3">
        <f t="shared" si="6"/>
        <v>5.46</v>
      </c>
      <c r="T24" s="2">
        <f>IF('Indicator Data'!V26="No data","x",IF('Indicator Data'!V26&gt;T$136,0,IF('Indicator Data'!V26&lt;T$135,10,(T$136-'Indicator Data'!V26)/(T$136-T$135)*10)))</f>
        <v>9.8000000000000007</v>
      </c>
      <c r="U24" s="2">
        <f>IF('Indicator Data'!W26="No data","x",IF('Indicator Data'!W26&gt;U$136,0,IF('Indicator Data'!W26&lt;U$135,10,(U$136-'Indicator Data'!W26)/(U$136-U$135)*10)))</f>
        <v>0.43163807333348969</v>
      </c>
      <c r="V24" s="2">
        <f>IF('Indicator Data'!X26="No data","x",IF('Indicator Data'!X26&gt;V$136,0,IF('Indicator Data'!X26&lt;V$135,10,(V$136-'Indicator Data'!X26)/(V$136-V$135)*10)))</f>
        <v>4.1025641025641022</v>
      </c>
      <c r="W24" s="2">
        <f>IF('Indicator Data'!AC26="No data","x",IF('Indicator Data'!AC26&gt;W$136,0,IF('Indicator Data'!AC26&lt;W$135,10,(W$136-'Indicator Data'!AC26)/(W$136-W$135)*10)))</f>
        <v>9.7621355932203393</v>
      </c>
      <c r="X24" s="3">
        <f t="shared" si="7"/>
        <v>6.0240844422794826</v>
      </c>
      <c r="Y24" s="5">
        <f t="shared" si="0"/>
        <v>5.6960084407700764</v>
      </c>
      <c r="Z24" s="83"/>
    </row>
    <row r="25" spans="1:26" s="11" customFormat="1" x14ac:dyDescent="0.25">
      <c r="A25" s="11" t="s">
        <v>362</v>
      </c>
      <c r="B25" s="30" t="s">
        <v>2</v>
      </c>
      <c r="C25" s="30" t="s">
        <v>498</v>
      </c>
      <c r="D25" s="2">
        <f>IF('Indicator Data'!AU27="No data","x",IF('Indicator Data'!AU27&gt;D$136,0,IF('Indicator Data'!AU27&lt;D$135,10,(D$136-'Indicator Data'!AU27)/(D$136-D$135)*10)))</f>
        <v>2.5833333333333339</v>
      </c>
      <c r="E25" s="131">
        <f>(VLOOKUP($B25,'Indicator Data (national)'!$B$5:$BB$13,51,FALSE)+VLOOKUP($B25,'Indicator Data (national)'!$B$5:$BB$13,52,FALSE)+VLOOKUP($B25,'Indicator Data (national)'!$B$5:$BB$13,53,FALSE))/VLOOKUP($B25,'Indicator Data (national)'!$B$5:$BB$13,50,FALSE)*1000000</f>
        <v>0.2322288512050073</v>
      </c>
      <c r="F25" s="2">
        <f t="shared" si="1"/>
        <v>7.677711487949928</v>
      </c>
      <c r="G25" s="3">
        <f t="shared" si="2"/>
        <v>5.1305224106416309</v>
      </c>
      <c r="H25" s="2">
        <f>IF('Indicator Data'!AW27="No data","x",IF('Indicator Data'!AW27&gt;H$136,0,IF('Indicator Data'!AW27&lt;H$135,10,(H$136-'Indicator Data'!AW27)/(H$136-H$135)*10)))</f>
        <v>7.3</v>
      </c>
      <c r="I25" s="2">
        <f>IF('Indicator Data'!AV27="No data","x",IF('Indicator Data'!AV27&gt;I$136,0,IF('Indicator Data'!AV27&lt;I$135,10,(I$136-'Indicator Data'!AV27)/(I$136-I$135)*10)))</f>
        <v>6.7295441627502441</v>
      </c>
      <c r="J25" s="3">
        <f t="shared" si="3"/>
        <v>7.0147720813751224</v>
      </c>
      <c r="K25" s="5">
        <f t="shared" si="4"/>
        <v>6.0726472460083762</v>
      </c>
      <c r="L25" s="2">
        <f>IF('Indicator Data'!AY27="No data","x",IF('Indicator Data'!AY27^2&gt;L$136,0,IF('Indicator Data'!AY27^2&lt;L$135,10,(L$136-'Indicator Data'!AY27^2)/(L$136-L$135)*10)))</f>
        <v>2.4984505494505487</v>
      </c>
      <c r="M25" s="2">
        <f>IF(OR('Indicator Data'!AX27=0,'Indicator Data'!AX27="No data"),"x",IF('Indicator Data'!AX27&gt;M$136,0,IF('Indicator Data'!AX27&lt;M$135,10,(M$136-'Indicator Data'!AX27)/(M$136-M$135)*10)))</f>
        <v>5.13</v>
      </c>
      <c r="N25" s="2">
        <f>IF('Indicator Data'!AZ27="No data","x",IF('Indicator Data'!AZ27&gt;N$136,0,IF('Indicator Data'!AZ27&lt;N$135,10,(N$136-'Indicator Data'!AZ27)/(N$136-N$135)*10)))</f>
        <v>9.36</v>
      </c>
      <c r="O25" s="2">
        <f>IF('Indicator Data'!BA27="No data","x",IF('Indicator Data'!BA27&gt;O$136,0,IF('Indicator Data'!BA27&lt;O$135,10,(O$136-'Indicator Data'!BA27)/(O$136-O$135)*10)))</f>
        <v>6.6466426410021189</v>
      </c>
      <c r="P25" s="3">
        <f t="shared" si="5"/>
        <v>5.9087732976131662</v>
      </c>
      <c r="Q25" s="2">
        <f>IF('Indicator Data'!BB27="No data","x",IF('Indicator Data'!BB27&gt;Q$136,0,IF('Indicator Data'!BB27&lt;Q$135,10,(Q$136-'Indicator Data'!BB27)/(Q$136-Q$135)*10)))</f>
        <v>5.8000000000000007</v>
      </c>
      <c r="R25" s="2">
        <f>IF('Indicator Data'!BC27="No data","x",IF('Indicator Data'!BC27&gt;R$136,0,IF('Indicator Data'!BC27&lt;R$135,10,(R$136-'Indicator Data'!BC27)/(R$136-R$135)*10)))</f>
        <v>5.1199999999999992</v>
      </c>
      <c r="S25" s="3">
        <f t="shared" si="6"/>
        <v>5.46</v>
      </c>
      <c r="T25" s="2">
        <f>IF('Indicator Data'!V27="No data","x",IF('Indicator Data'!V27&gt;T$136,0,IF('Indicator Data'!V27&lt;T$135,10,(T$136-'Indicator Data'!V27)/(T$136-T$135)*10)))</f>
        <v>9.8000000000000007</v>
      </c>
      <c r="U25" s="2">
        <f>IF('Indicator Data'!W27="No data","x",IF('Indicator Data'!W27&gt;U$136,0,IF('Indicator Data'!W27&lt;U$135,10,(U$136-'Indicator Data'!W27)/(U$136-U$135)*10)))</f>
        <v>2.6006829543054284</v>
      </c>
      <c r="V25" s="2">
        <f>IF('Indicator Data'!X27="No data","x",IF('Indicator Data'!X27&gt;V$136,0,IF('Indicator Data'!X27&lt;V$135,10,(V$136-'Indicator Data'!X27)/(V$136-V$135)*10)))</f>
        <v>4.1025641025641022</v>
      </c>
      <c r="W25" s="2">
        <f>IF('Indicator Data'!AC27="No data","x",IF('Indicator Data'!AC27&gt;W$136,0,IF('Indicator Data'!AC27&lt;W$135,10,(W$136-'Indicator Data'!AC27)/(W$136-W$135)*10)))</f>
        <v>9.7621355932203393</v>
      </c>
      <c r="X25" s="3">
        <f t="shared" si="7"/>
        <v>6.5663456625224672</v>
      </c>
      <c r="Y25" s="5">
        <f t="shared" si="0"/>
        <v>5.9783729867118778</v>
      </c>
      <c r="Z25" s="83"/>
    </row>
    <row r="26" spans="1:26" s="11" customFormat="1" x14ac:dyDescent="0.25">
      <c r="A26" s="11" t="s">
        <v>370</v>
      </c>
      <c r="B26" s="30" t="s">
        <v>6</v>
      </c>
      <c r="C26" s="30" t="s">
        <v>499</v>
      </c>
      <c r="D26" s="2">
        <f>IF('Indicator Data'!AU28="No data","x",IF('Indicator Data'!AU28&gt;D$136,0,IF('Indicator Data'!AU28&lt;D$135,10,(D$136-'Indicator Data'!AU28)/(D$136-D$135)*10)))</f>
        <v>2.9583333333333317</v>
      </c>
      <c r="E26" s="131">
        <f>(VLOOKUP($B26,'Indicator Data (national)'!$B$5:$BB$13,51,FALSE)+VLOOKUP($B26,'Indicator Data (national)'!$B$5:$BB$13,52,FALSE)+VLOOKUP($B26,'Indicator Data (national)'!$B$5:$BB$13,53,FALSE))/VLOOKUP($B26,'Indicator Data (national)'!$B$5:$BB$13,50,FALSE)*1000000</f>
        <v>0.37296378510253064</v>
      </c>
      <c r="F26" s="2">
        <f t="shared" si="1"/>
        <v>6.2703621489746926</v>
      </c>
      <c r="G26" s="3">
        <f t="shared" si="2"/>
        <v>4.6143477411540124</v>
      </c>
      <c r="H26" s="2">
        <f>IF('Indicator Data'!AW28="No data","x",IF('Indicator Data'!AW28&gt;H$136,0,IF('Indicator Data'!AW28&lt;H$135,10,(H$136-'Indicator Data'!AW28)/(H$136-H$135)*10)))</f>
        <v>7.1</v>
      </c>
      <c r="I26" s="2">
        <f>IF('Indicator Data'!AV28="No data","x",IF('Indicator Data'!AV28&gt;I$136,0,IF('Indicator Data'!AV28&lt;I$135,10,(I$136-'Indicator Data'!AV28)/(I$136-I$135)*10)))</f>
        <v>6.4363754987716675</v>
      </c>
      <c r="J26" s="3">
        <f t="shared" si="3"/>
        <v>6.7681877493858336</v>
      </c>
      <c r="K26" s="5">
        <f t="shared" si="4"/>
        <v>5.691267745269923</v>
      </c>
      <c r="L26" s="2">
        <f>IF('Indicator Data'!AY28="No data","x",IF('Indicator Data'!AY28^2&gt;L$136,0,IF('Indicator Data'!AY28^2&lt;L$135,10,(L$136-'Indicator Data'!AY28^2)/(L$136-L$135)*10)))</f>
        <v>8.1187329155462642</v>
      </c>
      <c r="M26" s="2" t="str">
        <f>IF(OR('Indicator Data'!AX28=0,'Indicator Data'!AX28="No data"),"x",IF('Indicator Data'!AX28&gt;M$136,0,IF('Indicator Data'!AX28&lt;M$135,10,(M$136-'Indicator Data'!AX28)/(M$136-M$135)*10)))</f>
        <v>x</v>
      </c>
      <c r="N26" s="2">
        <f>IF('Indicator Data'!AZ28="No data","x",IF('Indicator Data'!AZ28&gt;N$136,0,IF('Indicator Data'!AZ28&lt;N$135,10,(N$136-'Indicator Data'!AZ28)/(N$136-N$135)*10)))</f>
        <v>8.6</v>
      </c>
      <c r="O26" s="2">
        <f>IF('Indicator Data'!BA28="No data","x",IF('Indicator Data'!BA28&gt;O$136,0,IF('Indicator Data'!BA28&lt;O$135,10,(O$136-'Indicator Data'!BA28)/(O$136-O$135)*10)))</f>
        <v>5.1294003233266245</v>
      </c>
      <c r="P26" s="3">
        <f t="shared" si="5"/>
        <v>7.2827110796242955</v>
      </c>
      <c r="Q26" s="2">
        <f>IF('Indicator Data'!BB28="No data","x",IF('Indicator Data'!BB28&gt;Q$136,0,IF('Indicator Data'!BB28&lt;Q$135,10,(Q$136-'Indicator Data'!BB28)/(Q$136-Q$135)*10)))</f>
        <v>3.5888888888888886</v>
      </c>
      <c r="R26" s="2">
        <f>IF('Indicator Data'!BC28="No data","x",IF('Indicator Data'!BC28&gt;R$136,0,IF('Indicator Data'!BC28&lt;R$135,10,(R$136-'Indicator Data'!BC28)/(R$136-R$135)*10)))</f>
        <v>2.1400000000000006</v>
      </c>
      <c r="S26" s="3">
        <f t="shared" si="6"/>
        <v>2.8644444444444446</v>
      </c>
      <c r="T26" s="2">
        <f>IF('Indicator Data'!V28="No data","x",IF('Indicator Data'!V28&gt;T$136,0,IF('Indicator Data'!V28&lt;T$135,10,(T$136-'Indicator Data'!V28)/(T$136-T$135)*10)))</f>
        <v>9.7249999999999996</v>
      </c>
      <c r="U26" s="2">
        <f>IF('Indicator Data'!W28="No data","x",IF('Indicator Data'!W28&gt;U$136,0,IF('Indicator Data'!W28&lt;U$135,10,(U$136-'Indicator Data'!W28)/(U$136-U$135)*10)))</f>
        <v>1.2214089724527164</v>
      </c>
      <c r="V26" s="2">
        <f>IF('Indicator Data'!X28="No data","x",IF('Indicator Data'!X28&gt;V$136,0,IF('Indicator Data'!X28&lt;V$135,10,(V$136-'Indicator Data'!X28)/(V$136-V$135)*10)))</f>
        <v>3.5897435897435899</v>
      </c>
      <c r="W26" s="2">
        <f>IF('Indicator Data'!AC28="No data","x",IF('Indicator Data'!AC28&gt;W$136,0,IF('Indicator Data'!AC28&lt;W$135,10,(W$136-'Indicator Data'!AC28)/(W$136-W$135)*10)))</f>
        <v>9.8383389830508463</v>
      </c>
      <c r="X26" s="3">
        <f t="shared" si="7"/>
        <v>6.0936228863117883</v>
      </c>
      <c r="Y26" s="5">
        <f t="shared" si="0"/>
        <v>5.4135928034601761</v>
      </c>
      <c r="Z26" s="83"/>
    </row>
    <row r="27" spans="1:26" s="11" customFormat="1" x14ac:dyDescent="0.25">
      <c r="A27" s="11" t="s">
        <v>371</v>
      </c>
      <c r="B27" s="30" t="s">
        <v>6</v>
      </c>
      <c r="C27" s="30" t="s">
        <v>500</v>
      </c>
      <c r="D27" s="2">
        <f>IF('Indicator Data'!AU29="No data","x",IF('Indicator Data'!AU29&gt;D$136,0,IF('Indicator Data'!AU29&lt;D$135,10,(D$136-'Indicator Data'!AU29)/(D$136-D$135)*10)))</f>
        <v>2.9583333333333317</v>
      </c>
      <c r="E27" s="131">
        <f>(VLOOKUP($B27,'Indicator Data (national)'!$B$5:$BB$13,51,FALSE)+VLOOKUP($B27,'Indicator Data (national)'!$B$5:$BB$13,52,FALSE)+VLOOKUP($B27,'Indicator Data (national)'!$B$5:$BB$13,53,FALSE))/VLOOKUP($B27,'Indicator Data (national)'!$B$5:$BB$13,50,FALSE)*1000000</f>
        <v>0.37296378510253064</v>
      </c>
      <c r="F27" s="2">
        <f t="shared" si="1"/>
        <v>6.2703621489746926</v>
      </c>
      <c r="G27" s="3">
        <f t="shared" si="2"/>
        <v>4.6143477411540124</v>
      </c>
      <c r="H27" s="2">
        <f>IF('Indicator Data'!AW29="No data","x",IF('Indicator Data'!AW29&gt;H$136,0,IF('Indicator Data'!AW29&lt;H$135,10,(H$136-'Indicator Data'!AW29)/(H$136-H$135)*10)))</f>
        <v>7.1</v>
      </c>
      <c r="I27" s="2">
        <f>IF('Indicator Data'!AV29="No data","x",IF('Indicator Data'!AV29&gt;I$136,0,IF('Indicator Data'!AV29&lt;I$135,10,(I$136-'Indicator Data'!AV29)/(I$136-I$135)*10)))</f>
        <v>6.4363754987716675</v>
      </c>
      <c r="J27" s="3">
        <f t="shared" si="3"/>
        <v>6.7681877493858336</v>
      </c>
      <c r="K27" s="5">
        <f t="shared" si="4"/>
        <v>5.691267745269923</v>
      </c>
      <c r="L27" s="2">
        <f>IF('Indicator Data'!AY29="No data","x",IF('Indicator Data'!AY29^2&gt;L$136,0,IF('Indicator Data'!AY29^2&lt;L$135,10,(L$136-'Indicator Data'!AY29^2)/(L$136-L$135)*10)))</f>
        <v>8.1187329155462642</v>
      </c>
      <c r="M27" s="2" t="str">
        <f>IF(OR('Indicator Data'!AX29=0,'Indicator Data'!AX29="No data"),"x",IF('Indicator Data'!AX29&gt;M$136,0,IF('Indicator Data'!AX29&lt;M$135,10,(M$136-'Indicator Data'!AX29)/(M$136-M$135)*10)))</f>
        <v>x</v>
      </c>
      <c r="N27" s="2">
        <f>IF('Indicator Data'!AZ29="No data","x",IF('Indicator Data'!AZ29&gt;N$136,0,IF('Indicator Data'!AZ29&lt;N$135,10,(N$136-'Indicator Data'!AZ29)/(N$136-N$135)*10)))</f>
        <v>8.6</v>
      </c>
      <c r="O27" s="2">
        <f>IF('Indicator Data'!BA29="No data","x",IF('Indicator Data'!BA29&gt;O$136,0,IF('Indicator Data'!BA29&lt;O$135,10,(O$136-'Indicator Data'!BA29)/(O$136-O$135)*10)))</f>
        <v>5.1294003233266245</v>
      </c>
      <c r="P27" s="3">
        <f t="shared" si="5"/>
        <v>7.2827110796242955</v>
      </c>
      <c r="Q27" s="2">
        <f>IF('Indicator Data'!BB29="No data","x",IF('Indicator Data'!BB29&gt;Q$136,0,IF('Indicator Data'!BB29&lt;Q$135,10,(Q$136-'Indicator Data'!BB29)/(Q$136-Q$135)*10)))</f>
        <v>3.5888888888888886</v>
      </c>
      <c r="R27" s="2">
        <f>IF('Indicator Data'!BC29="No data","x",IF('Indicator Data'!BC29&gt;R$136,0,IF('Indicator Data'!BC29&lt;R$135,10,(R$136-'Indicator Data'!BC29)/(R$136-R$135)*10)))</f>
        <v>2.1400000000000006</v>
      </c>
      <c r="S27" s="3">
        <f t="shared" si="6"/>
        <v>2.8644444444444446</v>
      </c>
      <c r="T27" s="2">
        <f>IF('Indicator Data'!V29="No data","x",IF('Indicator Data'!V29&gt;T$136,0,IF('Indicator Data'!V29&lt;T$135,10,(T$136-'Indicator Data'!V29)/(T$136-T$135)*10)))</f>
        <v>9.7249999999999996</v>
      </c>
      <c r="U27" s="2">
        <f>IF('Indicator Data'!W29="No data","x",IF('Indicator Data'!W29&gt;U$136,0,IF('Indicator Data'!W29&lt;U$135,10,(U$136-'Indicator Data'!W29)/(U$136-U$135)*10)))</f>
        <v>5.4195200487770177E-2</v>
      </c>
      <c r="V27" s="2">
        <f>IF('Indicator Data'!X29="No data","x",IF('Indicator Data'!X29&gt;V$136,0,IF('Indicator Data'!X29&lt;V$135,10,(V$136-'Indicator Data'!X29)/(V$136-V$135)*10)))</f>
        <v>3.5897435897435899</v>
      </c>
      <c r="W27" s="2">
        <f>IF('Indicator Data'!AC29="No data","x",IF('Indicator Data'!AC29&gt;W$136,0,IF('Indicator Data'!AC29&lt;W$135,10,(W$136-'Indicator Data'!AC29)/(W$136-W$135)*10)))</f>
        <v>9.8383389830508463</v>
      </c>
      <c r="X27" s="3">
        <f t="shared" si="7"/>
        <v>5.801819443320551</v>
      </c>
      <c r="Y27" s="5">
        <f t="shared" si="0"/>
        <v>5.3163249891297637</v>
      </c>
      <c r="Z27" s="83"/>
    </row>
    <row r="28" spans="1:26" s="11" customFormat="1" x14ac:dyDescent="0.25">
      <c r="A28" s="11" t="s">
        <v>372</v>
      </c>
      <c r="B28" s="30" t="s">
        <v>6</v>
      </c>
      <c r="C28" s="30" t="s">
        <v>501</v>
      </c>
      <c r="D28" s="2">
        <f>IF('Indicator Data'!AU30="No data","x",IF('Indicator Data'!AU30&gt;D$136,0,IF('Indicator Data'!AU30&lt;D$135,10,(D$136-'Indicator Data'!AU30)/(D$136-D$135)*10)))</f>
        <v>2.9583333333333317</v>
      </c>
      <c r="E28" s="131">
        <f>(VLOOKUP($B28,'Indicator Data (national)'!$B$5:$BB$13,51,FALSE)+VLOOKUP($B28,'Indicator Data (national)'!$B$5:$BB$13,52,FALSE)+VLOOKUP($B28,'Indicator Data (national)'!$B$5:$BB$13,53,FALSE))/VLOOKUP($B28,'Indicator Data (national)'!$B$5:$BB$13,50,FALSE)*1000000</f>
        <v>0.37296378510253064</v>
      </c>
      <c r="F28" s="2">
        <f t="shared" si="1"/>
        <v>6.2703621489746926</v>
      </c>
      <c r="G28" s="3">
        <f t="shared" si="2"/>
        <v>4.6143477411540124</v>
      </c>
      <c r="H28" s="2">
        <f>IF('Indicator Data'!AW30="No data","x",IF('Indicator Data'!AW30&gt;H$136,0,IF('Indicator Data'!AW30&lt;H$135,10,(H$136-'Indicator Data'!AW30)/(H$136-H$135)*10)))</f>
        <v>7.1</v>
      </c>
      <c r="I28" s="2">
        <f>IF('Indicator Data'!AV30="No data","x",IF('Indicator Data'!AV30&gt;I$136,0,IF('Indicator Data'!AV30&lt;I$135,10,(I$136-'Indicator Data'!AV30)/(I$136-I$135)*10)))</f>
        <v>6.4363754987716675</v>
      </c>
      <c r="J28" s="3">
        <f t="shared" si="3"/>
        <v>6.7681877493858336</v>
      </c>
      <c r="K28" s="5">
        <f t="shared" si="4"/>
        <v>5.691267745269923</v>
      </c>
      <c r="L28" s="2">
        <f>IF('Indicator Data'!AY30="No data","x",IF('Indicator Data'!AY30^2&gt;L$136,0,IF('Indicator Data'!AY30^2&lt;L$135,10,(L$136-'Indicator Data'!AY30^2)/(L$136-L$135)*10)))</f>
        <v>8.1187329155462642</v>
      </c>
      <c r="M28" s="2" t="str">
        <f>IF(OR('Indicator Data'!AX30=0,'Indicator Data'!AX30="No data"),"x",IF('Indicator Data'!AX30&gt;M$136,0,IF('Indicator Data'!AX30&lt;M$135,10,(M$136-'Indicator Data'!AX30)/(M$136-M$135)*10)))</f>
        <v>x</v>
      </c>
      <c r="N28" s="2">
        <f>IF('Indicator Data'!AZ30="No data","x",IF('Indicator Data'!AZ30&gt;N$136,0,IF('Indicator Data'!AZ30&lt;N$135,10,(N$136-'Indicator Data'!AZ30)/(N$136-N$135)*10)))</f>
        <v>8.6</v>
      </c>
      <c r="O28" s="2">
        <f>IF('Indicator Data'!BA30="No data","x",IF('Indicator Data'!BA30&gt;O$136,0,IF('Indicator Data'!BA30&lt;O$135,10,(O$136-'Indicator Data'!BA30)/(O$136-O$135)*10)))</f>
        <v>5.1294003233266245</v>
      </c>
      <c r="P28" s="3">
        <f t="shared" si="5"/>
        <v>7.2827110796242955</v>
      </c>
      <c r="Q28" s="2">
        <f>IF('Indicator Data'!BB30="No data","x",IF('Indicator Data'!BB30&gt;Q$136,0,IF('Indicator Data'!BB30&lt;Q$135,10,(Q$136-'Indicator Data'!BB30)/(Q$136-Q$135)*10)))</f>
        <v>3.5888888888888886</v>
      </c>
      <c r="R28" s="2">
        <f>IF('Indicator Data'!BC30="No data","x",IF('Indicator Data'!BC30&gt;R$136,0,IF('Indicator Data'!BC30&lt;R$135,10,(R$136-'Indicator Data'!BC30)/(R$136-R$135)*10)))</f>
        <v>2.1400000000000006</v>
      </c>
      <c r="S28" s="3">
        <f t="shared" si="6"/>
        <v>2.8644444444444446</v>
      </c>
      <c r="T28" s="2">
        <f>IF('Indicator Data'!V30="No data","x",IF('Indicator Data'!V30&gt;T$136,0,IF('Indicator Data'!V30&lt;T$135,10,(T$136-'Indicator Data'!V30)/(T$136-T$135)*10)))</f>
        <v>9.7249999999999996</v>
      </c>
      <c r="U28" s="2">
        <f>IF('Indicator Data'!W30="No data","x",IF('Indicator Data'!W30&gt;U$136,0,IF('Indicator Data'!W30&lt;U$135,10,(U$136-'Indicator Data'!W30)/(U$136-U$135)*10)))</f>
        <v>0.22234170886184285</v>
      </c>
      <c r="V28" s="2">
        <f>IF('Indicator Data'!X30="No data","x",IF('Indicator Data'!X30&gt;V$136,0,IF('Indicator Data'!X30&lt;V$135,10,(V$136-'Indicator Data'!X30)/(V$136-V$135)*10)))</f>
        <v>3.5897435897435899</v>
      </c>
      <c r="W28" s="2">
        <f>IF('Indicator Data'!AC30="No data","x",IF('Indicator Data'!AC30&gt;W$136,0,IF('Indicator Data'!AC30&lt;W$135,10,(W$136-'Indicator Data'!AC30)/(W$136-W$135)*10)))</f>
        <v>9.8383389830508463</v>
      </c>
      <c r="X28" s="3">
        <f t="shared" si="7"/>
        <v>5.8438560704140698</v>
      </c>
      <c r="Y28" s="5">
        <f t="shared" si="0"/>
        <v>5.3303371981609367</v>
      </c>
      <c r="Z28" s="83"/>
    </row>
    <row r="29" spans="1:26" s="11" customFormat="1" x14ac:dyDescent="0.25">
      <c r="A29" s="11" t="s">
        <v>373</v>
      </c>
      <c r="B29" s="30" t="s">
        <v>6</v>
      </c>
      <c r="C29" s="30" t="s">
        <v>502</v>
      </c>
      <c r="D29" s="2">
        <f>IF('Indicator Data'!AU31="No data","x",IF('Indicator Data'!AU31&gt;D$136,0,IF('Indicator Data'!AU31&lt;D$135,10,(D$136-'Indicator Data'!AU31)/(D$136-D$135)*10)))</f>
        <v>2.9583333333333317</v>
      </c>
      <c r="E29" s="131">
        <f>(VLOOKUP($B29,'Indicator Data (national)'!$B$5:$BB$13,51,FALSE)+VLOOKUP($B29,'Indicator Data (national)'!$B$5:$BB$13,52,FALSE)+VLOOKUP($B29,'Indicator Data (national)'!$B$5:$BB$13,53,FALSE))/VLOOKUP($B29,'Indicator Data (national)'!$B$5:$BB$13,50,FALSE)*1000000</f>
        <v>0.37296378510253064</v>
      </c>
      <c r="F29" s="2">
        <f t="shared" si="1"/>
        <v>6.2703621489746926</v>
      </c>
      <c r="G29" s="3">
        <f t="shared" si="2"/>
        <v>4.6143477411540124</v>
      </c>
      <c r="H29" s="2">
        <f>IF('Indicator Data'!AW31="No data","x",IF('Indicator Data'!AW31&gt;H$136,0,IF('Indicator Data'!AW31&lt;H$135,10,(H$136-'Indicator Data'!AW31)/(H$136-H$135)*10)))</f>
        <v>7.1</v>
      </c>
      <c r="I29" s="2">
        <f>IF('Indicator Data'!AV31="No data","x",IF('Indicator Data'!AV31&gt;I$136,0,IF('Indicator Data'!AV31&lt;I$135,10,(I$136-'Indicator Data'!AV31)/(I$136-I$135)*10)))</f>
        <v>6.4363754987716675</v>
      </c>
      <c r="J29" s="3">
        <f t="shared" si="3"/>
        <v>6.7681877493858336</v>
      </c>
      <c r="K29" s="5">
        <f t="shared" si="4"/>
        <v>5.691267745269923</v>
      </c>
      <c r="L29" s="2">
        <f>IF('Indicator Data'!AY31="No data","x",IF('Indicator Data'!AY31^2&gt;L$136,0,IF('Indicator Data'!AY31^2&lt;L$135,10,(L$136-'Indicator Data'!AY31^2)/(L$136-L$135)*10)))</f>
        <v>8.1187329155462642</v>
      </c>
      <c r="M29" s="2" t="str">
        <f>IF(OR('Indicator Data'!AX31=0,'Indicator Data'!AX31="No data"),"x",IF('Indicator Data'!AX31&gt;M$136,0,IF('Indicator Data'!AX31&lt;M$135,10,(M$136-'Indicator Data'!AX31)/(M$136-M$135)*10)))</f>
        <v>x</v>
      </c>
      <c r="N29" s="2">
        <f>IF('Indicator Data'!AZ31="No data","x",IF('Indicator Data'!AZ31&gt;N$136,0,IF('Indicator Data'!AZ31&lt;N$135,10,(N$136-'Indicator Data'!AZ31)/(N$136-N$135)*10)))</f>
        <v>8.6</v>
      </c>
      <c r="O29" s="2">
        <f>IF('Indicator Data'!BA31="No data","x",IF('Indicator Data'!BA31&gt;O$136,0,IF('Indicator Data'!BA31&lt;O$135,10,(O$136-'Indicator Data'!BA31)/(O$136-O$135)*10)))</f>
        <v>5.1294003233266245</v>
      </c>
      <c r="P29" s="3">
        <f t="shared" si="5"/>
        <v>7.2827110796242955</v>
      </c>
      <c r="Q29" s="2">
        <f>IF('Indicator Data'!BB31="No data","x",IF('Indicator Data'!BB31&gt;Q$136,0,IF('Indicator Data'!BB31&lt;Q$135,10,(Q$136-'Indicator Data'!BB31)/(Q$136-Q$135)*10)))</f>
        <v>3.5888888888888886</v>
      </c>
      <c r="R29" s="2">
        <f>IF('Indicator Data'!BC31="No data","x",IF('Indicator Data'!BC31&gt;R$136,0,IF('Indicator Data'!BC31&lt;R$135,10,(R$136-'Indicator Data'!BC31)/(R$136-R$135)*10)))</f>
        <v>2.1400000000000006</v>
      </c>
      <c r="S29" s="3">
        <f t="shared" si="6"/>
        <v>2.8644444444444446</v>
      </c>
      <c r="T29" s="2">
        <f>IF('Indicator Data'!V31="No data","x",IF('Indicator Data'!V31&gt;T$136,0,IF('Indicator Data'!V31&lt;T$135,10,(T$136-'Indicator Data'!V31)/(T$136-T$135)*10)))</f>
        <v>9.7249999999999996</v>
      </c>
      <c r="U29" s="2">
        <f>IF('Indicator Data'!W31="No data","x",IF('Indicator Data'!W31&gt;U$136,0,IF('Indicator Data'!W31&lt;U$135,10,(U$136-'Indicator Data'!W31)/(U$136-U$135)*10)))</f>
        <v>0.38910592360837548</v>
      </c>
      <c r="V29" s="2">
        <f>IF('Indicator Data'!X31="No data","x",IF('Indicator Data'!X31&gt;V$136,0,IF('Indicator Data'!X31&lt;V$135,10,(V$136-'Indicator Data'!X31)/(V$136-V$135)*10)))</f>
        <v>3.5897435897435899</v>
      </c>
      <c r="W29" s="2">
        <f>IF('Indicator Data'!AC31="No data","x",IF('Indicator Data'!AC31&gt;W$136,0,IF('Indicator Data'!AC31&lt;W$135,10,(W$136-'Indicator Data'!AC31)/(W$136-W$135)*10)))</f>
        <v>9.8383389830508463</v>
      </c>
      <c r="X29" s="3">
        <f t="shared" si="7"/>
        <v>5.8855471241007029</v>
      </c>
      <c r="Y29" s="5">
        <f t="shared" si="0"/>
        <v>5.3442342160564813</v>
      </c>
      <c r="Z29" s="83"/>
    </row>
    <row r="30" spans="1:26" s="11" customFormat="1" x14ac:dyDescent="0.25">
      <c r="A30" s="11" t="s">
        <v>374</v>
      </c>
      <c r="B30" s="30" t="s">
        <v>6</v>
      </c>
      <c r="C30" s="30" t="s">
        <v>503</v>
      </c>
      <c r="D30" s="2">
        <f>IF('Indicator Data'!AU32="No data","x",IF('Indicator Data'!AU32&gt;D$136,0,IF('Indicator Data'!AU32&lt;D$135,10,(D$136-'Indicator Data'!AU32)/(D$136-D$135)*10)))</f>
        <v>2.9583333333333317</v>
      </c>
      <c r="E30" s="131">
        <f>(VLOOKUP($B30,'Indicator Data (national)'!$B$5:$BB$13,51,FALSE)+VLOOKUP($B30,'Indicator Data (national)'!$B$5:$BB$13,52,FALSE)+VLOOKUP($B30,'Indicator Data (national)'!$B$5:$BB$13,53,FALSE))/VLOOKUP($B30,'Indicator Data (national)'!$B$5:$BB$13,50,FALSE)*1000000</f>
        <v>0.37296378510253064</v>
      </c>
      <c r="F30" s="2">
        <f t="shared" si="1"/>
        <v>6.2703621489746926</v>
      </c>
      <c r="G30" s="3">
        <f t="shared" si="2"/>
        <v>4.6143477411540124</v>
      </c>
      <c r="H30" s="2">
        <f>IF('Indicator Data'!AW32="No data","x",IF('Indicator Data'!AW32&gt;H$136,0,IF('Indicator Data'!AW32&lt;H$135,10,(H$136-'Indicator Data'!AW32)/(H$136-H$135)*10)))</f>
        <v>7.1</v>
      </c>
      <c r="I30" s="2">
        <f>IF('Indicator Data'!AV32="No data","x",IF('Indicator Data'!AV32&gt;I$136,0,IF('Indicator Data'!AV32&lt;I$135,10,(I$136-'Indicator Data'!AV32)/(I$136-I$135)*10)))</f>
        <v>6.4363754987716675</v>
      </c>
      <c r="J30" s="3">
        <f t="shared" si="3"/>
        <v>6.7681877493858336</v>
      </c>
      <c r="K30" s="5">
        <f t="shared" si="4"/>
        <v>5.691267745269923</v>
      </c>
      <c r="L30" s="2">
        <f>IF('Indicator Data'!AY32="No data","x",IF('Indicator Data'!AY32^2&gt;L$136,0,IF('Indicator Data'!AY32^2&lt;L$135,10,(L$136-'Indicator Data'!AY32^2)/(L$136-L$135)*10)))</f>
        <v>8.1187329155462642</v>
      </c>
      <c r="M30" s="2" t="str">
        <f>IF(OR('Indicator Data'!AX32=0,'Indicator Data'!AX32="No data"),"x",IF('Indicator Data'!AX32&gt;M$136,0,IF('Indicator Data'!AX32&lt;M$135,10,(M$136-'Indicator Data'!AX32)/(M$136-M$135)*10)))</f>
        <v>x</v>
      </c>
      <c r="N30" s="2">
        <f>IF('Indicator Data'!AZ32="No data","x",IF('Indicator Data'!AZ32&gt;N$136,0,IF('Indicator Data'!AZ32&lt;N$135,10,(N$136-'Indicator Data'!AZ32)/(N$136-N$135)*10)))</f>
        <v>8.6</v>
      </c>
      <c r="O30" s="2">
        <f>IF('Indicator Data'!BA32="No data","x",IF('Indicator Data'!BA32&gt;O$136,0,IF('Indicator Data'!BA32&lt;O$135,10,(O$136-'Indicator Data'!BA32)/(O$136-O$135)*10)))</f>
        <v>5.1294003233266245</v>
      </c>
      <c r="P30" s="3">
        <f t="shared" si="5"/>
        <v>7.2827110796242955</v>
      </c>
      <c r="Q30" s="2">
        <f>IF('Indicator Data'!BB32="No data","x",IF('Indicator Data'!BB32&gt;Q$136,0,IF('Indicator Data'!BB32&lt;Q$135,10,(Q$136-'Indicator Data'!BB32)/(Q$136-Q$135)*10)))</f>
        <v>3.5888888888888886</v>
      </c>
      <c r="R30" s="2">
        <f>IF('Indicator Data'!BC32="No data","x",IF('Indicator Data'!BC32&gt;R$136,0,IF('Indicator Data'!BC32&lt;R$135,10,(R$136-'Indicator Data'!BC32)/(R$136-R$135)*10)))</f>
        <v>2.1400000000000006</v>
      </c>
      <c r="S30" s="3">
        <f t="shared" si="6"/>
        <v>2.8644444444444446</v>
      </c>
      <c r="T30" s="2">
        <f>IF('Indicator Data'!V32="No data","x",IF('Indicator Data'!V32&gt;T$136,0,IF('Indicator Data'!V32&lt;T$135,10,(T$136-'Indicator Data'!V32)/(T$136-T$135)*10)))</f>
        <v>9.7249999999999996</v>
      </c>
      <c r="U30" s="2">
        <f>IF('Indicator Data'!W32="No data","x",IF('Indicator Data'!W32&gt;U$136,0,IF('Indicator Data'!W32&lt;U$135,10,(U$136-'Indicator Data'!W32)/(U$136-U$135)*10)))</f>
        <v>0</v>
      </c>
      <c r="V30" s="2">
        <f>IF('Indicator Data'!X32="No data","x",IF('Indicator Data'!X32&gt;V$136,0,IF('Indicator Data'!X32&lt;V$135,10,(V$136-'Indicator Data'!X32)/(V$136-V$135)*10)))</f>
        <v>3.5897435897435899</v>
      </c>
      <c r="W30" s="2">
        <f>IF('Indicator Data'!AC32="No data","x",IF('Indicator Data'!AC32&gt;W$136,0,IF('Indicator Data'!AC32&lt;W$135,10,(W$136-'Indicator Data'!AC32)/(W$136-W$135)*10)))</f>
        <v>9.8383389830508463</v>
      </c>
      <c r="X30" s="3">
        <f t="shared" si="7"/>
        <v>5.7882706431986088</v>
      </c>
      <c r="Y30" s="5">
        <f t="shared" si="0"/>
        <v>5.3118087224224491</v>
      </c>
      <c r="Z30" s="83"/>
    </row>
    <row r="31" spans="1:26" s="11" customFormat="1" x14ac:dyDescent="0.25">
      <c r="A31" s="11" t="s">
        <v>375</v>
      </c>
      <c r="B31" s="30" t="s">
        <v>6</v>
      </c>
      <c r="C31" s="30" t="s">
        <v>504</v>
      </c>
      <c r="D31" s="2">
        <f>IF('Indicator Data'!AU33="No data","x",IF('Indicator Data'!AU33&gt;D$136,0,IF('Indicator Data'!AU33&lt;D$135,10,(D$136-'Indicator Data'!AU33)/(D$136-D$135)*10)))</f>
        <v>2.9583333333333317</v>
      </c>
      <c r="E31" s="131">
        <f>(VLOOKUP($B31,'Indicator Data (national)'!$B$5:$BB$13,51,FALSE)+VLOOKUP($B31,'Indicator Data (national)'!$B$5:$BB$13,52,FALSE)+VLOOKUP($B31,'Indicator Data (national)'!$B$5:$BB$13,53,FALSE))/VLOOKUP($B31,'Indicator Data (national)'!$B$5:$BB$13,50,FALSE)*1000000</f>
        <v>0.37296378510253064</v>
      </c>
      <c r="F31" s="2">
        <f t="shared" si="1"/>
        <v>6.2703621489746926</v>
      </c>
      <c r="G31" s="3">
        <f t="shared" si="2"/>
        <v>4.6143477411540124</v>
      </c>
      <c r="H31" s="2">
        <f>IF('Indicator Data'!AW33="No data","x",IF('Indicator Data'!AW33&gt;H$136,0,IF('Indicator Data'!AW33&lt;H$135,10,(H$136-'Indicator Data'!AW33)/(H$136-H$135)*10)))</f>
        <v>7.1</v>
      </c>
      <c r="I31" s="2">
        <f>IF('Indicator Data'!AV33="No data","x",IF('Indicator Data'!AV33&gt;I$136,0,IF('Indicator Data'!AV33&lt;I$135,10,(I$136-'Indicator Data'!AV33)/(I$136-I$135)*10)))</f>
        <v>6.4363754987716675</v>
      </c>
      <c r="J31" s="3">
        <f t="shared" si="3"/>
        <v>6.7681877493858336</v>
      </c>
      <c r="K31" s="5">
        <f t="shared" si="4"/>
        <v>5.691267745269923</v>
      </c>
      <c r="L31" s="2">
        <f>IF('Indicator Data'!AY33="No data","x",IF('Indicator Data'!AY33^2&gt;L$136,0,IF('Indicator Data'!AY33^2&lt;L$135,10,(L$136-'Indicator Data'!AY33^2)/(L$136-L$135)*10)))</f>
        <v>8.1187329155462642</v>
      </c>
      <c r="M31" s="2" t="str">
        <f>IF(OR('Indicator Data'!AX33=0,'Indicator Data'!AX33="No data"),"x",IF('Indicator Data'!AX33&gt;M$136,0,IF('Indicator Data'!AX33&lt;M$135,10,(M$136-'Indicator Data'!AX33)/(M$136-M$135)*10)))</f>
        <v>x</v>
      </c>
      <c r="N31" s="2">
        <f>IF('Indicator Data'!AZ33="No data","x",IF('Indicator Data'!AZ33&gt;N$136,0,IF('Indicator Data'!AZ33&lt;N$135,10,(N$136-'Indicator Data'!AZ33)/(N$136-N$135)*10)))</f>
        <v>8.6</v>
      </c>
      <c r="O31" s="2">
        <f>IF('Indicator Data'!BA33="No data","x",IF('Indicator Data'!BA33&gt;O$136,0,IF('Indicator Data'!BA33&lt;O$135,10,(O$136-'Indicator Data'!BA33)/(O$136-O$135)*10)))</f>
        <v>5.1294003233266245</v>
      </c>
      <c r="P31" s="3">
        <f t="shared" si="5"/>
        <v>7.2827110796242955</v>
      </c>
      <c r="Q31" s="2">
        <f>IF('Indicator Data'!BB33="No data","x",IF('Indicator Data'!BB33&gt;Q$136,0,IF('Indicator Data'!BB33&lt;Q$135,10,(Q$136-'Indicator Data'!BB33)/(Q$136-Q$135)*10)))</f>
        <v>3.5888888888888886</v>
      </c>
      <c r="R31" s="2">
        <f>IF('Indicator Data'!BC33="No data","x",IF('Indicator Data'!BC33&gt;R$136,0,IF('Indicator Data'!BC33&lt;R$135,10,(R$136-'Indicator Data'!BC33)/(R$136-R$135)*10)))</f>
        <v>2.1400000000000006</v>
      </c>
      <c r="S31" s="3">
        <f t="shared" si="6"/>
        <v>2.8644444444444446</v>
      </c>
      <c r="T31" s="2">
        <f>IF('Indicator Data'!V33="No data","x",IF('Indicator Data'!V33&gt;T$136,0,IF('Indicator Data'!V33&lt;T$135,10,(T$136-'Indicator Data'!V33)/(T$136-T$135)*10)))</f>
        <v>9.7249999999999996</v>
      </c>
      <c r="U31" s="2">
        <f>IF('Indicator Data'!W33="No data","x",IF('Indicator Data'!W33&gt;U$136,0,IF('Indicator Data'!W33&lt;U$135,10,(U$136-'Indicator Data'!W33)/(U$136-U$135)*10)))</f>
        <v>0</v>
      </c>
      <c r="V31" s="2">
        <f>IF('Indicator Data'!X33="No data","x",IF('Indicator Data'!X33&gt;V$136,0,IF('Indicator Data'!X33&lt;V$135,10,(V$136-'Indicator Data'!X33)/(V$136-V$135)*10)))</f>
        <v>3.5897435897435899</v>
      </c>
      <c r="W31" s="2">
        <f>IF('Indicator Data'!AC33="No data","x",IF('Indicator Data'!AC33&gt;W$136,0,IF('Indicator Data'!AC33&lt;W$135,10,(W$136-'Indicator Data'!AC33)/(W$136-W$135)*10)))</f>
        <v>9.8383389830508463</v>
      </c>
      <c r="X31" s="3">
        <f t="shared" si="7"/>
        <v>5.7882706431986088</v>
      </c>
      <c r="Y31" s="5">
        <f t="shared" si="0"/>
        <v>5.3118087224224491</v>
      </c>
      <c r="Z31" s="83"/>
    </row>
    <row r="32" spans="1:26" s="11" customFormat="1" x14ac:dyDescent="0.25">
      <c r="A32" s="11" t="s">
        <v>376</v>
      </c>
      <c r="B32" s="30" t="s">
        <v>8</v>
      </c>
      <c r="C32" s="30" t="s">
        <v>505</v>
      </c>
      <c r="D32" s="2">
        <f>IF('Indicator Data'!AU34="No data","x",IF('Indicator Data'!AU34&gt;D$136,0,IF('Indicator Data'!AU34&lt;D$135,10,(D$136-'Indicator Data'!AU34)/(D$136-D$135)*10)))</f>
        <v>4.875</v>
      </c>
      <c r="E32" s="131">
        <f>(VLOOKUP($B32,'Indicator Data (national)'!$B$5:$BB$13,51,FALSE)+VLOOKUP($B32,'Indicator Data (national)'!$B$5:$BB$13,52,FALSE)+VLOOKUP($B32,'Indicator Data (national)'!$B$5:$BB$13,53,FALSE))/VLOOKUP($B32,'Indicator Data (national)'!$B$5:$BB$13,50,FALSE)*1000000</f>
        <v>0.18106931823256531</v>
      </c>
      <c r="F32" s="2">
        <f t="shared" si="1"/>
        <v>8.1893068176743462</v>
      </c>
      <c r="G32" s="3">
        <f t="shared" si="2"/>
        <v>6.5321534088371731</v>
      </c>
      <c r="H32" s="2">
        <f>IF('Indicator Data'!AW34="No data","x",IF('Indicator Data'!AW34&gt;H$136,0,IF('Indicator Data'!AW34&lt;H$135,10,(H$136-'Indicator Data'!AW34)/(H$136-H$135)*10)))</f>
        <v>6.8000000000000007</v>
      </c>
      <c r="I32" s="2">
        <f>IF('Indicator Data'!AV34="No data","x",IF('Indicator Data'!AV34&gt;I$136,0,IF('Indicator Data'!AV34&lt;I$135,10,(I$136-'Indicator Data'!AV34)/(I$136-I$135)*10)))</f>
        <v>6.6780586242675781</v>
      </c>
      <c r="J32" s="3">
        <f t="shared" si="3"/>
        <v>6.7390293121337894</v>
      </c>
      <c r="K32" s="5">
        <f t="shared" si="4"/>
        <v>6.6355913604854813</v>
      </c>
      <c r="L32" s="2">
        <f>IF('Indicator Data'!AY34="No data","x",IF('Indicator Data'!AY34^2&gt;L$136,0,IF('Indicator Data'!AY34^2&lt;L$135,10,(L$136-'Indicator Data'!AY34^2)/(L$136-L$135)*10)))</f>
        <v>9.7600939271823091</v>
      </c>
      <c r="M32" s="2" t="str">
        <f>IF(OR('Indicator Data'!AX34=0,'Indicator Data'!AX34="No data"),"x",IF('Indicator Data'!AX34&gt;M$136,0,IF('Indicator Data'!AX34&lt;M$135,10,(M$136-'Indicator Data'!AX34)/(M$136-M$135)*10)))</f>
        <v>x</v>
      </c>
      <c r="N32" s="2">
        <f>IF('Indicator Data'!AZ34="No data","x",IF('Indicator Data'!AZ34&gt;N$136,0,IF('Indicator Data'!AZ34&lt;N$135,10,(N$136-'Indicator Data'!AZ34)/(N$136-N$135)*10)))</f>
        <v>9.77</v>
      </c>
      <c r="O32" s="2">
        <f>IF('Indicator Data'!BA34="No data","x",IF('Indicator Data'!BA34&gt;O$136,0,IF('Indicator Data'!BA34&lt;O$135,10,(O$136-'Indicator Data'!BA34)/(O$136-O$135)*10)))</f>
        <v>3.6375929627833852</v>
      </c>
      <c r="P32" s="3">
        <f t="shared" si="5"/>
        <v>7.722562296655231</v>
      </c>
      <c r="Q32" s="2">
        <f>IF('Indicator Data'!BB34="No data","x",IF('Indicator Data'!BB34&gt;Q$136,0,IF('Indicator Data'!BB34&lt;Q$135,10,(Q$136-'Indicator Data'!BB34)/(Q$136-Q$135)*10)))</f>
        <v>8.7111111111111121</v>
      </c>
      <c r="R32" s="2">
        <f>IF('Indicator Data'!BC34="No data","x",IF('Indicator Data'!BC34&gt;R$136,0,IF('Indicator Data'!BC34&lt;R$135,10,(R$136-'Indicator Data'!BC34)/(R$136-R$135)*10)))</f>
        <v>6.9199999999999982</v>
      </c>
      <c r="S32" s="3">
        <f t="shared" si="6"/>
        <v>7.8155555555555551</v>
      </c>
      <c r="T32" s="2">
        <f>IF('Indicator Data'!V34="No data","x",IF('Indicator Data'!V34&gt;T$136,0,IF('Indicator Data'!V34&lt;T$135,10,(T$136-'Indicator Data'!V34)/(T$136-T$135)*10)))</f>
        <v>9.8000000000000007</v>
      </c>
      <c r="U32" s="2">
        <f>IF('Indicator Data'!W34="No data","x",IF('Indicator Data'!W34&gt;U$136,0,IF('Indicator Data'!W34&lt;U$135,10,(U$136-'Indicator Data'!W34)/(U$136-U$135)*10)))</f>
        <v>0.7222222222222221</v>
      </c>
      <c r="V32" s="2">
        <f>IF('Indicator Data'!X34="No data","x",IF('Indicator Data'!X34&gt;V$136,0,IF('Indicator Data'!X34&lt;V$135,10,(V$136-'Indicator Data'!X34)/(V$136-V$135)*10)))</f>
        <v>10</v>
      </c>
      <c r="W32" s="2">
        <f>IF('Indicator Data'!AC34="No data","x",IF('Indicator Data'!AC34&gt;W$136,0,IF('Indicator Data'!AC34&lt;W$135,10,(W$136-'Indicator Data'!AC34)/(W$136-W$135)*10)))</f>
        <v>9.9194915254237301</v>
      </c>
      <c r="X32" s="3">
        <f t="shared" si="7"/>
        <v>7.6104284369114881</v>
      </c>
      <c r="Y32" s="5">
        <f t="shared" si="0"/>
        <v>7.7161820963740908</v>
      </c>
      <c r="Z32" s="83"/>
    </row>
    <row r="33" spans="1:26" s="11" customFormat="1" x14ac:dyDescent="0.25">
      <c r="A33" s="11" t="s">
        <v>377</v>
      </c>
      <c r="B33" s="30" t="s">
        <v>8</v>
      </c>
      <c r="C33" s="30" t="s">
        <v>506</v>
      </c>
      <c r="D33" s="2">
        <f>IF('Indicator Data'!AU35="No data","x",IF('Indicator Data'!AU35&gt;D$136,0,IF('Indicator Data'!AU35&lt;D$135,10,(D$136-'Indicator Data'!AU35)/(D$136-D$135)*10)))</f>
        <v>4.875</v>
      </c>
      <c r="E33" s="131">
        <f>(VLOOKUP($B33,'Indicator Data (national)'!$B$5:$BB$13,51,FALSE)+VLOOKUP($B33,'Indicator Data (national)'!$B$5:$BB$13,52,FALSE)+VLOOKUP($B33,'Indicator Data (national)'!$B$5:$BB$13,53,FALSE))/VLOOKUP($B33,'Indicator Data (national)'!$B$5:$BB$13,50,FALSE)*1000000</f>
        <v>0.18106931823256531</v>
      </c>
      <c r="F33" s="2">
        <f t="shared" si="1"/>
        <v>8.1893068176743462</v>
      </c>
      <c r="G33" s="3">
        <f t="shared" si="2"/>
        <v>6.5321534088371731</v>
      </c>
      <c r="H33" s="2">
        <f>IF('Indicator Data'!AW35="No data","x",IF('Indicator Data'!AW35&gt;H$136,0,IF('Indicator Data'!AW35&lt;H$135,10,(H$136-'Indicator Data'!AW35)/(H$136-H$135)*10)))</f>
        <v>6.8000000000000007</v>
      </c>
      <c r="I33" s="2">
        <f>IF('Indicator Data'!AV35="No data","x",IF('Indicator Data'!AV35&gt;I$136,0,IF('Indicator Data'!AV35&lt;I$135,10,(I$136-'Indicator Data'!AV35)/(I$136-I$135)*10)))</f>
        <v>6.6780586242675781</v>
      </c>
      <c r="J33" s="3">
        <f t="shared" si="3"/>
        <v>6.7390293121337894</v>
      </c>
      <c r="K33" s="5">
        <f t="shared" si="4"/>
        <v>6.6355913604854813</v>
      </c>
      <c r="L33" s="2">
        <f>IF('Indicator Data'!AY35="No data","x",IF('Indicator Data'!AY35^2&gt;L$136,0,IF('Indicator Data'!AY35^2&lt;L$135,10,(L$136-'Indicator Data'!AY35^2)/(L$136-L$135)*10)))</f>
        <v>9.7600939271823091</v>
      </c>
      <c r="M33" s="2" t="str">
        <f>IF(OR('Indicator Data'!AX35=0,'Indicator Data'!AX35="No data"),"x",IF('Indicator Data'!AX35&gt;M$136,0,IF('Indicator Data'!AX35&lt;M$135,10,(M$136-'Indicator Data'!AX35)/(M$136-M$135)*10)))</f>
        <v>x</v>
      </c>
      <c r="N33" s="2">
        <f>IF('Indicator Data'!AZ35="No data","x",IF('Indicator Data'!AZ35&gt;N$136,0,IF('Indicator Data'!AZ35&lt;N$135,10,(N$136-'Indicator Data'!AZ35)/(N$136-N$135)*10)))</f>
        <v>9.77</v>
      </c>
      <c r="O33" s="2">
        <f>IF('Indicator Data'!BA35="No data","x",IF('Indicator Data'!BA35&gt;O$136,0,IF('Indicator Data'!BA35&lt;O$135,10,(O$136-'Indicator Data'!BA35)/(O$136-O$135)*10)))</f>
        <v>3.6375929627833852</v>
      </c>
      <c r="P33" s="3">
        <f t="shared" si="5"/>
        <v>7.722562296655231</v>
      </c>
      <c r="Q33" s="2">
        <f>IF('Indicator Data'!BB35="No data","x",IF('Indicator Data'!BB35&gt;Q$136,0,IF('Indicator Data'!BB35&lt;Q$135,10,(Q$136-'Indicator Data'!BB35)/(Q$136-Q$135)*10)))</f>
        <v>8.7111111111111121</v>
      </c>
      <c r="R33" s="2">
        <f>IF('Indicator Data'!BC35="No data","x",IF('Indicator Data'!BC35&gt;R$136,0,IF('Indicator Data'!BC35&lt;R$135,10,(R$136-'Indicator Data'!BC35)/(R$136-R$135)*10)))</f>
        <v>6.9199999999999982</v>
      </c>
      <c r="S33" s="3">
        <f t="shared" si="6"/>
        <v>7.8155555555555551</v>
      </c>
      <c r="T33" s="2">
        <f>IF('Indicator Data'!V35="No data","x",IF('Indicator Data'!V35&gt;T$136,0,IF('Indicator Data'!V35&lt;T$135,10,(T$136-'Indicator Data'!V35)/(T$136-T$135)*10)))</f>
        <v>9.8000000000000007</v>
      </c>
      <c r="U33" s="2">
        <f>IF('Indicator Data'!W35="No data","x",IF('Indicator Data'!W35&gt;U$136,0,IF('Indicator Data'!W35&lt;U$135,10,(U$136-'Indicator Data'!W35)/(U$136-U$135)*10)))</f>
        <v>1.0000000000000016</v>
      </c>
      <c r="V33" s="2">
        <f>IF('Indicator Data'!X35="No data","x",IF('Indicator Data'!X35&gt;V$136,0,IF('Indicator Data'!X35&lt;V$135,10,(V$136-'Indicator Data'!X35)/(V$136-V$135)*10)))</f>
        <v>10</v>
      </c>
      <c r="W33" s="2">
        <f>IF('Indicator Data'!AC35="No data","x",IF('Indicator Data'!AC35&gt;W$136,0,IF('Indicator Data'!AC35&lt;W$135,10,(W$136-'Indicator Data'!AC35)/(W$136-W$135)*10)))</f>
        <v>9.9194915254237301</v>
      </c>
      <c r="X33" s="3">
        <f t="shared" si="7"/>
        <v>7.6798728813559327</v>
      </c>
      <c r="Y33" s="5">
        <f t="shared" si="0"/>
        <v>7.7393302445222396</v>
      </c>
      <c r="Z33" s="83"/>
    </row>
    <row r="34" spans="1:26" s="11" customFormat="1" x14ac:dyDescent="0.25">
      <c r="A34" s="11" t="s">
        <v>378</v>
      </c>
      <c r="B34" s="30" t="s">
        <v>8</v>
      </c>
      <c r="C34" s="30" t="s">
        <v>507</v>
      </c>
      <c r="D34" s="2">
        <f>IF('Indicator Data'!AU36="No data","x",IF('Indicator Data'!AU36&gt;D$136,0,IF('Indicator Data'!AU36&lt;D$135,10,(D$136-'Indicator Data'!AU36)/(D$136-D$135)*10)))</f>
        <v>4.875</v>
      </c>
      <c r="E34" s="131">
        <f>(VLOOKUP($B34,'Indicator Data (national)'!$B$5:$BB$13,51,FALSE)+VLOOKUP($B34,'Indicator Data (national)'!$B$5:$BB$13,52,FALSE)+VLOOKUP($B34,'Indicator Data (national)'!$B$5:$BB$13,53,FALSE))/VLOOKUP($B34,'Indicator Data (national)'!$B$5:$BB$13,50,FALSE)*1000000</f>
        <v>0.18106931823256531</v>
      </c>
      <c r="F34" s="2">
        <f t="shared" si="1"/>
        <v>8.1893068176743462</v>
      </c>
      <c r="G34" s="3">
        <f t="shared" si="2"/>
        <v>6.5321534088371731</v>
      </c>
      <c r="H34" s="2">
        <f>IF('Indicator Data'!AW36="No data","x",IF('Indicator Data'!AW36&gt;H$136,0,IF('Indicator Data'!AW36&lt;H$135,10,(H$136-'Indicator Data'!AW36)/(H$136-H$135)*10)))</f>
        <v>6.8000000000000007</v>
      </c>
      <c r="I34" s="2">
        <f>IF('Indicator Data'!AV36="No data","x",IF('Indicator Data'!AV36&gt;I$136,0,IF('Indicator Data'!AV36&lt;I$135,10,(I$136-'Indicator Data'!AV36)/(I$136-I$135)*10)))</f>
        <v>6.6780586242675781</v>
      </c>
      <c r="J34" s="3">
        <f t="shared" si="3"/>
        <v>6.7390293121337894</v>
      </c>
      <c r="K34" s="5">
        <f t="shared" si="4"/>
        <v>6.6355913604854813</v>
      </c>
      <c r="L34" s="2">
        <f>IF('Indicator Data'!AY36="No data","x",IF('Indicator Data'!AY36^2&gt;L$136,0,IF('Indicator Data'!AY36^2&lt;L$135,10,(L$136-'Indicator Data'!AY36^2)/(L$136-L$135)*10)))</f>
        <v>9.7600939271823091</v>
      </c>
      <c r="M34" s="2" t="str">
        <f>IF(OR('Indicator Data'!AX36=0,'Indicator Data'!AX36="No data"),"x",IF('Indicator Data'!AX36&gt;M$136,0,IF('Indicator Data'!AX36&lt;M$135,10,(M$136-'Indicator Data'!AX36)/(M$136-M$135)*10)))</f>
        <v>x</v>
      </c>
      <c r="N34" s="2">
        <f>IF('Indicator Data'!AZ36="No data","x",IF('Indicator Data'!AZ36&gt;N$136,0,IF('Indicator Data'!AZ36&lt;N$135,10,(N$136-'Indicator Data'!AZ36)/(N$136-N$135)*10)))</f>
        <v>9.77</v>
      </c>
      <c r="O34" s="2">
        <f>IF('Indicator Data'!BA36="No data","x",IF('Indicator Data'!BA36&gt;O$136,0,IF('Indicator Data'!BA36&lt;O$135,10,(O$136-'Indicator Data'!BA36)/(O$136-O$135)*10)))</f>
        <v>3.6375929627833852</v>
      </c>
      <c r="P34" s="3">
        <f t="shared" si="5"/>
        <v>7.722562296655231</v>
      </c>
      <c r="Q34" s="2">
        <f>IF('Indicator Data'!BB36="No data","x",IF('Indicator Data'!BB36&gt;Q$136,0,IF('Indicator Data'!BB36&lt;Q$135,10,(Q$136-'Indicator Data'!BB36)/(Q$136-Q$135)*10)))</f>
        <v>8.7111111111111121</v>
      </c>
      <c r="R34" s="2">
        <f>IF('Indicator Data'!BC36="No data","x",IF('Indicator Data'!BC36&gt;R$136,0,IF('Indicator Data'!BC36&lt;R$135,10,(R$136-'Indicator Data'!BC36)/(R$136-R$135)*10)))</f>
        <v>6.9199999999999982</v>
      </c>
      <c r="S34" s="3">
        <f t="shared" si="6"/>
        <v>7.8155555555555551</v>
      </c>
      <c r="T34" s="2">
        <f>IF('Indicator Data'!V36="No data","x",IF('Indicator Data'!V36&gt;T$136,0,IF('Indicator Data'!V36&lt;T$135,10,(T$136-'Indicator Data'!V36)/(T$136-T$135)*10)))</f>
        <v>9.8000000000000007</v>
      </c>
      <c r="U34" s="2">
        <f>IF('Indicator Data'!W36="No data","x",IF('Indicator Data'!W36&gt;U$136,0,IF('Indicator Data'!W36&lt;U$135,10,(U$136-'Indicator Data'!W36)/(U$136-U$135)*10)))</f>
        <v>0</v>
      </c>
      <c r="V34" s="2">
        <f>IF('Indicator Data'!X36="No data","x",IF('Indicator Data'!X36&gt;V$136,0,IF('Indicator Data'!X36&lt;V$135,10,(V$136-'Indicator Data'!X36)/(V$136-V$135)*10)))</f>
        <v>10</v>
      </c>
      <c r="W34" s="2">
        <f>IF('Indicator Data'!AC36="No data","x",IF('Indicator Data'!AC36&gt;W$136,0,IF('Indicator Data'!AC36&lt;W$135,10,(W$136-'Indicator Data'!AC36)/(W$136-W$135)*10)))</f>
        <v>9.9194915254237301</v>
      </c>
      <c r="X34" s="3">
        <f t="shared" si="7"/>
        <v>7.4298728813559327</v>
      </c>
      <c r="Y34" s="5">
        <f t="shared" si="0"/>
        <v>7.6559969111889066</v>
      </c>
      <c r="Z34" s="83"/>
    </row>
    <row r="35" spans="1:26" s="11" customFormat="1" x14ac:dyDescent="0.25">
      <c r="A35" s="11" t="s">
        <v>379</v>
      </c>
      <c r="B35" s="30" t="s">
        <v>8</v>
      </c>
      <c r="C35" s="30" t="s">
        <v>508</v>
      </c>
      <c r="D35" s="2">
        <f>IF('Indicator Data'!AU37="No data","x",IF('Indicator Data'!AU37&gt;D$136,0,IF('Indicator Data'!AU37&lt;D$135,10,(D$136-'Indicator Data'!AU37)/(D$136-D$135)*10)))</f>
        <v>4.875</v>
      </c>
      <c r="E35" s="131">
        <f>(VLOOKUP($B35,'Indicator Data (national)'!$B$5:$BB$13,51,FALSE)+VLOOKUP($B35,'Indicator Data (national)'!$B$5:$BB$13,52,FALSE)+VLOOKUP($B35,'Indicator Data (national)'!$B$5:$BB$13,53,FALSE))/VLOOKUP($B35,'Indicator Data (national)'!$B$5:$BB$13,50,FALSE)*1000000</f>
        <v>0.18106931823256531</v>
      </c>
      <c r="F35" s="2">
        <f t="shared" si="1"/>
        <v>8.1893068176743462</v>
      </c>
      <c r="G35" s="3">
        <f t="shared" si="2"/>
        <v>6.5321534088371731</v>
      </c>
      <c r="H35" s="2">
        <f>IF('Indicator Data'!AW37="No data","x",IF('Indicator Data'!AW37&gt;H$136,0,IF('Indicator Data'!AW37&lt;H$135,10,(H$136-'Indicator Data'!AW37)/(H$136-H$135)*10)))</f>
        <v>6.8000000000000007</v>
      </c>
      <c r="I35" s="2">
        <f>IF('Indicator Data'!AV37="No data","x",IF('Indicator Data'!AV37&gt;I$136,0,IF('Indicator Data'!AV37&lt;I$135,10,(I$136-'Indicator Data'!AV37)/(I$136-I$135)*10)))</f>
        <v>6.6780586242675781</v>
      </c>
      <c r="J35" s="3">
        <f t="shared" si="3"/>
        <v>6.7390293121337894</v>
      </c>
      <c r="K35" s="5">
        <f t="shared" si="4"/>
        <v>6.6355913604854813</v>
      </c>
      <c r="L35" s="2">
        <f>IF('Indicator Data'!AY37="No data","x",IF('Indicator Data'!AY37^2&gt;L$136,0,IF('Indicator Data'!AY37^2&lt;L$135,10,(L$136-'Indicator Data'!AY37^2)/(L$136-L$135)*10)))</f>
        <v>9.7600939271823091</v>
      </c>
      <c r="M35" s="2" t="str">
        <f>IF(OR('Indicator Data'!AX37=0,'Indicator Data'!AX37="No data"),"x",IF('Indicator Data'!AX37&gt;M$136,0,IF('Indicator Data'!AX37&lt;M$135,10,(M$136-'Indicator Data'!AX37)/(M$136-M$135)*10)))</f>
        <v>x</v>
      </c>
      <c r="N35" s="2">
        <f>IF('Indicator Data'!AZ37="No data","x",IF('Indicator Data'!AZ37&gt;N$136,0,IF('Indicator Data'!AZ37&lt;N$135,10,(N$136-'Indicator Data'!AZ37)/(N$136-N$135)*10)))</f>
        <v>9.77</v>
      </c>
      <c r="O35" s="2">
        <f>IF('Indicator Data'!BA37="No data","x",IF('Indicator Data'!BA37&gt;O$136,0,IF('Indicator Data'!BA37&lt;O$135,10,(O$136-'Indicator Data'!BA37)/(O$136-O$135)*10)))</f>
        <v>3.6375929627833852</v>
      </c>
      <c r="P35" s="3">
        <f t="shared" si="5"/>
        <v>7.722562296655231</v>
      </c>
      <c r="Q35" s="2">
        <f>IF('Indicator Data'!BB37="No data","x",IF('Indicator Data'!BB37&gt;Q$136,0,IF('Indicator Data'!BB37&lt;Q$135,10,(Q$136-'Indicator Data'!BB37)/(Q$136-Q$135)*10)))</f>
        <v>8.7111111111111121</v>
      </c>
      <c r="R35" s="2">
        <f>IF('Indicator Data'!BC37="No data","x",IF('Indicator Data'!BC37&gt;R$136,0,IF('Indicator Data'!BC37&lt;R$135,10,(R$136-'Indicator Data'!BC37)/(R$136-R$135)*10)))</f>
        <v>6.9199999999999982</v>
      </c>
      <c r="S35" s="3">
        <f t="shared" si="6"/>
        <v>7.8155555555555551</v>
      </c>
      <c r="T35" s="2">
        <f>IF('Indicator Data'!V37="No data","x",IF('Indicator Data'!V37&gt;T$136,0,IF('Indicator Data'!V37&lt;T$135,10,(T$136-'Indicator Data'!V37)/(T$136-T$135)*10)))</f>
        <v>9.8000000000000007</v>
      </c>
      <c r="U35" s="2" t="str">
        <f>IF('Indicator Data'!W37="No data","x",IF('Indicator Data'!W37&gt;U$136,0,IF('Indicator Data'!W37&lt;U$135,10,(U$136-'Indicator Data'!W37)/(U$136-U$135)*10)))</f>
        <v>x</v>
      </c>
      <c r="V35" s="2">
        <f>IF('Indicator Data'!X37="No data","x",IF('Indicator Data'!X37&gt;V$136,0,IF('Indicator Data'!X37&lt;V$135,10,(V$136-'Indicator Data'!X37)/(V$136-V$135)*10)))</f>
        <v>10</v>
      </c>
      <c r="W35" s="2">
        <f>IF('Indicator Data'!AC37="No data","x",IF('Indicator Data'!AC37&gt;W$136,0,IF('Indicator Data'!AC37&lt;W$135,10,(W$136-'Indicator Data'!AC37)/(W$136-W$135)*10)))</f>
        <v>9.9194915254237301</v>
      </c>
      <c r="X35" s="3">
        <f t="shared" si="7"/>
        <v>9.9064971751412436</v>
      </c>
      <c r="Y35" s="5">
        <f t="shared" ref="Y35:Y66" si="8">AVERAGE(S35,P35,X35)</f>
        <v>8.4815383424506763</v>
      </c>
      <c r="Z35" s="83"/>
    </row>
    <row r="36" spans="1:26" s="11" customFormat="1" x14ac:dyDescent="0.25">
      <c r="A36" s="11" t="s">
        <v>380</v>
      </c>
      <c r="B36" s="30" t="s">
        <v>8</v>
      </c>
      <c r="C36" s="30" t="s">
        <v>509</v>
      </c>
      <c r="D36" s="2">
        <f>IF('Indicator Data'!AU38="No data","x",IF('Indicator Data'!AU38&gt;D$136,0,IF('Indicator Data'!AU38&lt;D$135,10,(D$136-'Indicator Data'!AU38)/(D$136-D$135)*10)))</f>
        <v>4.875</v>
      </c>
      <c r="E36" s="131">
        <f>(VLOOKUP($B36,'Indicator Data (national)'!$B$5:$BB$13,51,FALSE)+VLOOKUP($B36,'Indicator Data (national)'!$B$5:$BB$13,52,FALSE)+VLOOKUP($B36,'Indicator Data (national)'!$B$5:$BB$13,53,FALSE))/VLOOKUP($B36,'Indicator Data (national)'!$B$5:$BB$13,50,FALSE)*1000000</f>
        <v>0.18106931823256531</v>
      </c>
      <c r="F36" s="2">
        <f t="shared" si="1"/>
        <v>8.1893068176743462</v>
      </c>
      <c r="G36" s="3">
        <f t="shared" si="2"/>
        <v>6.5321534088371731</v>
      </c>
      <c r="H36" s="2">
        <f>IF('Indicator Data'!AW38="No data","x",IF('Indicator Data'!AW38&gt;H$136,0,IF('Indicator Data'!AW38&lt;H$135,10,(H$136-'Indicator Data'!AW38)/(H$136-H$135)*10)))</f>
        <v>6.8000000000000007</v>
      </c>
      <c r="I36" s="2">
        <f>IF('Indicator Data'!AV38="No data","x",IF('Indicator Data'!AV38&gt;I$136,0,IF('Indicator Data'!AV38&lt;I$135,10,(I$136-'Indicator Data'!AV38)/(I$136-I$135)*10)))</f>
        <v>6.6780586242675781</v>
      </c>
      <c r="J36" s="3">
        <f t="shared" si="3"/>
        <v>6.7390293121337894</v>
      </c>
      <c r="K36" s="5">
        <f t="shared" si="4"/>
        <v>6.6355913604854813</v>
      </c>
      <c r="L36" s="2">
        <f>IF('Indicator Data'!AY38="No data","x",IF('Indicator Data'!AY38^2&gt;L$136,0,IF('Indicator Data'!AY38^2&lt;L$135,10,(L$136-'Indicator Data'!AY38^2)/(L$136-L$135)*10)))</f>
        <v>9.7600939271823091</v>
      </c>
      <c r="M36" s="2" t="str">
        <f>IF(OR('Indicator Data'!AX38=0,'Indicator Data'!AX38="No data"),"x",IF('Indicator Data'!AX38&gt;M$136,0,IF('Indicator Data'!AX38&lt;M$135,10,(M$136-'Indicator Data'!AX38)/(M$136-M$135)*10)))</f>
        <v>x</v>
      </c>
      <c r="N36" s="2">
        <f>IF('Indicator Data'!AZ38="No data","x",IF('Indicator Data'!AZ38&gt;N$136,0,IF('Indicator Data'!AZ38&lt;N$135,10,(N$136-'Indicator Data'!AZ38)/(N$136-N$135)*10)))</f>
        <v>9.77</v>
      </c>
      <c r="O36" s="2">
        <f>IF('Indicator Data'!BA38="No data","x",IF('Indicator Data'!BA38&gt;O$136,0,IF('Indicator Data'!BA38&lt;O$135,10,(O$136-'Indicator Data'!BA38)/(O$136-O$135)*10)))</f>
        <v>3.6375929627833852</v>
      </c>
      <c r="P36" s="3">
        <f t="shared" si="5"/>
        <v>7.722562296655231</v>
      </c>
      <c r="Q36" s="2">
        <f>IF('Indicator Data'!BB38="No data","x",IF('Indicator Data'!BB38&gt;Q$136,0,IF('Indicator Data'!BB38&lt;Q$135,10,(Q$136-'Indicator Data'!BB38)/(Q$136-Q$135)*10)))</f>
        <v>8.7111111111111121</v>
      </c>
      <c r="R36" s="2">
        <f>IF('Indicator Data'!BC38="No data","x",IF('Indicator Data'!BC38&gt;R$136,0,IF('Indicator Data'!BC38&lt;R$135,10,(R$136-'Indicator Data'!BC38)/(R$136-R$135)*10)))</f>
        <v>6.9199999999999982</v>
      </c>
      <c r="S36" s="3">
        <f t="shared" si="6"/>
        <v>7.8155555555555551</v>
      </c>
      <c r="T36" s="2">
        <f>IF('Indicator Data'!V38="No data","x",IF('Indicator Data'!V38&gt;T$136,0,IF('Indicator Data'!V38&lt;T$135,10,(T$136-'Indicator Data'!V38)/(T$136-T$135)*10)))</f>
        <v>9.8000000000000007</v>
      </c>
      <c r="U36" s="2">
        <f>IF('Indicator Data'!W38="No data","x",IF('Indicator Data'!W38&gt;U$136,0,IF('Indicator Data'!W38&lt;U$135,10,(U$136-'Indicator Data'!W38)/(U$136-U$135)*10)))</f>
        <v>0</v>
      </c>
      <c r="V36" s="2">
        <f>IF('Indicator Data'!X38="No data","x",IF('Indicator Data'!X38&gt;V$136,0,IF('Indicator Data'!X38&lt;V$135,10,(V$136-'Indicator Data'!X38)/(V$136-V$135)*10)))</f>
        <v>10</v>
      </c>
      <c r="W36" s="2">
        <f>IF('Indicator Data'!AC38="No data","x",IF('Indicator Data'!AC38&gt;W$136,0,IF('Indicator Data'!AC38&lt;W$135,10,(W$136-'Indicator Data'!AC38)/(W$136-W$135)*10)))</f>
        <v>9.9194915254237301</v>
      </c>
      <c r="X36" s="3">
        <f t="shared" si="7"/>
        <v>7.4298728813559327</v>
      </c>
      <c r="Y36" s="5">
        <f t="shared" si="8"/>
        <v>7.6559969111889066</v>
      </c>
      <c r="Z36" s="83"/>
    </row>
    <row r="37" spans="1:26" s="11" customFormat="1" x14ac:dyDescent="0.25">
      <c r="A37" s="11" t="s">
        <v>381</v>
      </c>
      <c r="B37" s="30" t="s">
        <v>8</v>
      </c>
      <c r="C37" s="30" t="s">
        <v>510</v>
      </c>
      <c r="D37" s="2">
        <f>IF('Indicator Data'!AU39="No data","x",IF('Indicator Data'!AU39&gt;D$136,0,IF('Indicator Data'!AU39&lt;D$135,10,(D$136-'Indicator Data'!AU39)/(D$136-D$135)*10)))</f>
        <v>4.875</v>
      </c>
      <c r="E37" s="131">
        <f>(VLOOKUP($B37,'Indicator Data (national)'!$B$5:$BB$13,51,FALSE)+VLOOKUP($B37,'Indicator Data (national)'!$B$5:$BB$13,52,FALSE)+VLOOKUP($B37,'Indicator Data (national)'!$B$5:$BB$13,53,FALSE))/VLOOKUP($B37,'Indicator Data (national)'!$B$5:$BB$13,50,FALSE)*1000000</f>
        <v>0.18106931823256531</v>
      </c>
      <c r="F37" s="2">
        <f t="shared" si="1"/>
        <v>8.1893068176743462</v>
      </c>
      <c r="G37" s="3">
        <f t="shared" si="2"/>
        <v>6.5321534088371731</v>
      </c>
      <c r="H37" s="2">
        <f>IF('Indicator Data'!AW39="No data","x",IF('Indicator Data'!AW39&gt;H$136,0,IF('Indicator Data'!AW39&lt;H$135,10,(H$136-'Indicator Data'!AW39)/(H$136-H$135)*10)))</f>
        <v>6.8000000000000007</v>
      </c>
      <c r="I37" s="2">
        <f>IF('Indicator Data'!AV39="No data","x",IF('Indicator Data'!AV39&gt;I$136,0,IF('Indicator Data'!AV39&lt;I$135,10,(I$136-'Indicator Data'!AV39)/(I$136-I$135)*10)))</f>
        <v>6.6780586242675781</v>
      </c>
      <c r="J37" s="3">
        <f t="shared" si="3"/>
        <v>6.7390293121337894</v>
      </c>
      <c r="K37" s="5">
        <f t="shared" si="4"/>
        <v>6.6355913604854813</v>
      </c>
      <c r="L37" s="2">
        <f>IF('Indicator Data'!AY39="No data","x",IF('Indicator Data'!AY39^2&gt;L$136,0,IF('Indicator Data'!AY39^2&lt;L$135,10,(L$136-'Indicator Data'!AY39^2)/(L$136-L$135)*10)))</f>
        <v>9.7600939271823091</v>
      </c>
      <c r="M37" s="2" t="str">
        <f>IF(OR('Indicator Data'!AX39=0,'Indicator Data'!AX39="No data"),"x",IF('Indicator Data'!AX39&gt;M$136,0,IF('Indicator Data'!AX39&lt;M$135,10,(M$136-'Indicator Data'!AX39)/(M$136-M$135)*10)))</f>
        <v>x</v>
      </c>
      <c r="N37" s="2">
        <f>IF('Indicator Data'!AZ39="No data","x",IF('Indicator Data'!AZ39&gt;N$136,0,IF('Indicator Data'!AZ39&lt;N$135,10,(N$136-'Indicator Data'!AZ39)/(N$136-N$135)*10)))</f>
        <v>9.77</v>
      </c>
      <c r="O37" s="2">
        <f>IF('Indicator Data'!BA39="No data","x",IF('Indicator Data'!BA39&gt;O$136,0,IF('Indicator Data'!BA39&lt;O$135,10,(O$136-'Indicator Data'!BA39)/(O$136-O$135)*10)))</f>
        <v>3.6375929627833852</v>
      </c>
      <c r="P37" s="3">
        <f t="shared" si="5"/>
        <v>7.722562296655231</v>
      </c>
      <c r="Q37" s="2">
        <f>IF('Indicator Data'!BB39="No data","x",IF('Indicator Data'!BB39&gt;Q$136,0,IF('Indicator Data'!BB39&lt;Q$135,10,(Q$136-'Indicator Data'!BB39)/(Q$136-Q$135)*10)))</f>
        <v>8.7111111111111121</v>
      </c>
      <c r="R37" s="2">
        <f>IF('Indicator Data'!BC39="No data","x",IF('Indicator Data'!BC39&gt;R$136,0,IF('Indicator Data'!BC39&lt;R$135,10,(R$136-'Indicator Data'!BC39)/(R$136-R$135)*10)))</f>
        <v>6.9199999999999982</v>
      </c>
      <c r="S37" s="3">
        <f t="shared" si="6"/>
        <v>7.8155555555555551</v>
      </c>
      <c r="T37" s="2">
        <f>IF('Indicator Data'!V39="No data","x",IF('Indicator Data'!V39&gt;T$136,0,IF('Indicator Data'!V39&lt;T$135,10,(T$136-'Indicator Data'!V39)/(T$136-T$135)*10)))</f>
        <v>9.8000000000000007</v>
      </c>
      <c r="U37" s="2">
        <f>IF('Indicator Data'!W39="No data","x",IF('Indicator Data'!W39&gt;U$136,0,IF('Indicator Data'!W39&lt;U$135,10,(U$136-'Indicator Data'!W39)/(U$136-U$135)*10)))</f>
        <v>1.333333333333335</v>
      </c>
      <c r="V37" s="2">
        <f>IF('Indicator Data'!X39="No data","x",IF('Indicator Data'!X39&gt;V$136,0,IF('Indicator Data'!X39&lt;V$135,10,(V$136-'Indicator Data'!X39)/(V$136-V$135)*10)))</f>
        <v>10</v>
      </c>
      <c r="W37" s="2">
        <f>IF('Indicator Data'!AC39="No data","x",IF('Indicator Data'!AC39&gt;W$136,0,IF('Indicator Data'!AC39&lt;W$135,10,(W$136-'Indicator Data'!AC39)/(W$136-W$135)*10)))</f>
        <v>9.9194915254237301</v>
      </c>
      <c r="X37" s="3">
        <f t="shared" si="7"/>
        <v>7.7632062146892666</v>
      </c>
      <c r="Y37" s="5">
        <f t="shared" si="8"/>
        <v>7.7671080223000173</v>
      </c>
      <c r="Z37" s="83"/>
    </row>
    <row r="38" spans="1:26" s="11" customFormat="1" x14ac:dyDescent="0.25">
      <c r="A38" s="11" t="s">
        <v>382</v>
      </c>
      <c r="B38" s="30" t="s">
        <v>8</v>
      </c>
      <c r="C38" s="30" t="s">
        <v>511</v>
      </c>
      <c r="D38" s="2">
        <f>IF('Indicator Data'!AU40="No data","x",IF('Indicator Data'!AU40&gt;D$136,0,IF('Indicator Data'!AU40&lt;D$135,10,(D$136-'Indicator Data'!AU40)/(D$136-D$135)*10)))</f>
        <v>4.875</v>
      </c>
      <c r="E38" s="131">
        <f>(VLOOKUP($B38,'Indicator Data (national)'!$B$5:$BB$13,51,FALSE)+VLOOKUP($B38,'Indicator Data (national)'!$B$5:$BB$13,52,FALSE)+VLOOKUP($B38,'Indicator Data (national)'!$B$5:$BB$13,53,FALSE))/VLOOKUP($B38,'Indicator Data (national)'!$B$5:$BB$13,50,FALSE)*1000000</f>
        <v>0.18106931823256531</v>
      </c>
      <c r="F38" s="2">
        <f t="shared" si="1"/>
        <v>8.1893068176743462</v>
      </c>
      <c r="G38" s="3">
        <f t="shared" si="2"/>
        <v>6.5321534088371731</v>
      </c>
      <c r="H38" s="2">
        <f>IF('Indicator Data'!AW40="No data","x",IF('Indicator Data'!AW40&gt;H$136,0,IF('Indicator Data'!AW40&lt;H$135,10,(H$136-'Indicator Data'!AW40)/(H$136-H$135)*10)))</f>
        <v>6.8000000000000007</v>
      </c>
      <c r="I38" s="2">
        <f>IF('Indicator Data'!AV40="No data","x",IF('Indicator Data'!AV40&gt;I$136,0,IF('Indicator Data'!AV40&lt;I$135,10,(I$136-'Indicator Data'!AV40)/(I$136-I$135)*10)))</f>
        <v>6.6780586242675781</v>
      </c>
      <c r="J38" s="3">
        <f t="shared" si="3"/>
        <v>6.7390293121337894</v>
      </c>
      <c r="K38" s="5">
        <f t="shared" si="4"/>
        <v>6.6355913604854813</v>
      </c>
      <c r="L38" s="2">
        <f>IF('Indicator Data'!AY40="No data","x",IF('Indicator Data'!AY40^2&gt;L$136,0,IF('Indicator Data'!AY40^2&lt;L$135,10,(L$136-'Indicator Data'!AY40^2)/(L$136-L$135)*10)))</f>
        <v>9.7600939271823091</v>
      </c>
      <c r="M38" s="2" t="str">
        <f>IF(OR('Indicator Data'!AX40=0,'Indicator Data'!AX40="No data"),"x",IF('Indicator Data'!AX40&gt;M$136,0,IF('Indicator Data'!AX40&lt;M$135,10,(M$136-'Indicator Data'!AX40)/(M$136-M$135)*10)))</f>
        <v>x</v>
      </c>
      <c r="N38" s="2">
        <f>IF('Indicator Data'!AZ40="No data","x",IF('Indicator Data'!AZ40&gt;N$136,0,IF('Indicator Data'!AZ40&lt;N$135,10,(N$136-'Indicator Data'!AZ40)/(N$136-N$135)*10)))</f>
        <v>9.77</v>
      </c>
      <c r="O38" s="2">
        <f>IF('Indicator Data'!BA40="No data","x",IF('Indicator Data'!BA40&gt;O$136,0,IF('Indicator Data'!BA40&lt;O$135,10,(O$136-'Indicator Data'!BA40)/(O$136-O$135)*10)))</f>
        <v>3.6375929627833852</v>
      </c>
      <c r="P38" s="3">
        <f t="shared" si="5"/>
        <v>7.722562296655231</v>
      </c>
      <c r="Q38" s="2">
        <f>IF('Indicator Data'!BB40="No data","x",IF('Indicator Data'!BB40&gt;Q$136,0,IF('Indicator Data'!BB40&lt;Q$135,10,(Q$136-'Indicator Data'!BB40)/(Q$136-Q$135)*10)))</f>
        <v>8.7111111111111121</v>
      </c>
      <c r="R38" s="2">
        <f>IF('Indicator Data'!BC40="No data","x",IF('Indicator Data'!BC40&gt;R$136,0,IF('Indicator Data'!BC40&lt;R$135,10,(R$136-'Indicator Data'!BC40)/(R$136-R$135)*10)))</f>
        <v>6.9199999999999982</v>
      </c>
      <c r="S38" s="3">
        <f t="shared" si="6"/>
        <v>7.8155555555555551</v>
      </c>
      <c r="T38" s="2">
        <f>IF('Indicator Data'!V40="No data","x",IF('Indicator Data'!V40&gt;T$136,0,IF('Indicator Data'!V40&lt;T$135,10,(T$136-'Indicator Data'!V40)/(T$136-T$135)*10)))</f>
        <v>9.8000000000000007</v>
      </c>
      <c r="U38" s="2">
        <f>IF('Indicator Data'!W40="No data","x",IF('Indicator Data'!W40&gt;U$136,0,IF('Indicator Data'!W40&lt;U$135,10,(U$136-'Indicator Data'!W40)/(U$136-U$135)*10)))</f>
        <v>0.61111111111111105</v>
      </c>
      <c r="V38" s="2">
        <f>IF('Indicator Data'!X40="No data","x",IF('Indicator Data'!X40&gt;V$136,0,IF('Indicator Data'!X40&lt;V$135,10,(V$136-'Indicator Data'!X40)/(V$136-V$135)*10)))</f>
        <v>10</v>
      </c>
      <c r="W38" s="2">
        <f>IF('Indicator Data'!AC40="No data","x",IF('Indicator Data'!AC40&gt;W$136,0,IF('Indicator Data'!AC40&lt;W$135,10,(W$136-'Indicator Data'!AC40)/(W$136-W$135)*10)))</f>
        <v>9.9194915254237301</v>
      </c>
      <c r="X38" s="3">
        <f t="shared" si="7"/>
        <v>7.5826506591337104</v>
      </c>
      <c r="Y38" s="5">
        <f t="shared" si="8"/>
        <v>7.7069228371148313</v>
      </c>
      <c r="Z38" s="83"/>
    </row>
    <row r="39" spans="1:26" s="11" customFormat="1" x14ac:dyDescent="0.25">
      <c r="A39" s="11" t="s">
        <v>383</v>
      </c>
      <c r="B39" s="30" t="s">
        <v>8</v>
      </c>
      <c r="C39" s="30" t="s">
        <v>512</v>
      </c>
      <c r="D39" s="2">
        <f>IF('Indicator Data'!AU41="No data","x",IF('Indicator Data'!AU41&gt;D$136,0,IF('Indicator Data'!AU41&lt;D$135,10,(D$136-'Indicator Data'!AU41)/(D$136-D$135)*10)))</f>
        <v>4.875</v>
      </c>
      <c r="E39" s="131">
        <f>(VLOOKUP($B39,'Indicator Data (national)'!$B$5:$BB$13,51,FALSE)+VLOOKUP($B39,'Indicator Data (national)'!$B$5:$BB$13,52,FALSE)+VLOOKUP($B39,'Indicator Data (national)'!$B$5:$BB$13,53,FALSE))/VLOOKUP($B39,'Indicator Data (national)'!$B$5:$BB$13,50,FALSE)*1000000</f>
        <v>0.18106931823256531</v>
      </c>
      <c r="F39" s="2">
        <f t="shared" si="1"/>
        <v>8.1893068176743462</v>
      </c>
      <c r="G39" s="3">
        <f t="shared" si="2"/>
        <v>6.5321534088371731</v>
      </c>
      <c r="H39" s="2">
        <f>IF('Indicator Data'!AW41="No data","x",IF('Indicator Data'!AW41&gt;H$136,0,IF('Indicator Data'!AW41&lt;H$135,10,(H$136-'Indicator Data'!AW41)/(H$136-H$135)*10)))</f>
        <v>6.8000000000000007</v>
      </c>
      <c r="I39" s="2">
        <f>IF('Indicator Data'!AV41="No data","x",IF('Indicator Data'!AV41&gt;I$136,0,IF('Indicator Data'!AV41&lt;I$135,10,(I$136-'Indicator Data'!AV41)/(I$136-I$135)*10)))</f>
        <v>6.6780586242675781</v>
      </c>
      <c r="J39" s="3">
        <f t="shared" si="3"/>
        <v>6.7390293121337894</v>
      </c>
      <c r="K39" s="5">
        <f t="shared" si="4"/>
        <v>6.6355913604854813</v>
      </c>
      <c r="L39" s="2">
        <f>IF('Indicator Data'!AY41="No data","x",IF('Indicator Data'!AY41^2&gt;L$136,0,IF('Indicator Data'!AY41^2&lt;L$135,10,(L$136-'Indicator Data'!AY41^2)/(L$136-L$135)*10)))</f>
        <v>9.7600939271823091</v>
      </c>
      <c r="M39" s="2" t="str">
        <f>IF(OR('Indicator Data'!AX41=0,'Indicator Data'!AX41="No data"),"x",IF('Indicator Data'!AX41&gt;M$136,0,IF('Indicator Data'!AX41&lt;M$135,10,(M$136-'Indicator Data'!AX41)/(M$136-M$135)*10)))</f>
        <v>x</v>
      </c>
      <c r="N39" s="2">
        <f>IF('Indicator Data'!AZ41="No data","x",IF('Indicator Data'!AZ41&gt;N$136,0,IF('Indicator Data'!AZ41&lt;N$135,10,(N$136-'Indicator Data'!AZ41)/(N$136-N$135)*10)))</f>
        <v>9.77</v>
      </c>
      <c r="O39" s="2">
        <f>IF('Indicator Data'!BA41="No data","x",IF('Indicator Data'!BA41&gt;O$136,0,IF('Indicator Data'!BA41&lt;O$135,10,(O$136-'Indicator Data'!BA41)/(O$136-O$135)*10)))</f>
        <v>3.6375929627833852</v>
      </c>
      <c r="P39" s="3">
        <f t="shared" si="5"/>
        <v>7.722562296655231</v>
      </c>
      <c r="Q39" s="2">
        <f>IF('Indicator Data'!BB41="No data","x",IF('Indicator Data'!BB41&gt;Q$136,0,IF('Indicator Data'!BB41&lt;Q$135,10,(Q$136-'Indicator Data'!BB41)/(Q$136-Q$135)*10)))</f>
        <v>8.7111111111111121</v>
      </c>
      <c r="R39" s="2">
        <f>IF('Indicator Data'!BC41="No data","x",IF('Indicator Data'!BC41&gt;R$136,0,IF('Indicator Data'!BC41&lt;R$135,10,(R$136-'Indicator Data'!BC41)/(R$136-R$135)*10)))</f>
        <v>6.9199999999999982</v>
      </c>
      <c r="S39" s="3">
        <f t="shared" si="6"/>
        <v>7.8155555555555551</v>
      </c>
      <c r="T39" s="2">
        <f>IF('Indicator Data'!V41="No data","x",IF('Indicator Data'!V41&gt;T$136,0,IF('Indicator Data'!V41&lt;T$135,10,(T$136-'Indicator Data'!V41)/(T$136-T$135)*10)))</f>
        <v>9.8000000000000007</v>
      </c>
      <c r="U39" s="2">
        <f>IF('Indicator Data'!W41="No data","x",IF('Indicator Data'!W41&gt;U$136,0,IF('Indicator Data'!W41&lt;U$135,10,(U$136-'Indicator Data'!W41)/(U$136-U$135)*10)))</f>
        <v>5.8888888888888893</v>
      </c>
      <c r="V39" s="2">
        <f>IF('Indicator Data'!X41="No data","x",IF('Indicator Data'!X41&gt;V$136,0,IF('Indicator Data'!X41&lt;V$135,10,(V$136-'Indicator Data'!X41)/(V$136-V$135)*10)))</f>
        <v>10</v>
      </c>
      <c r="W39" s="2">
        <f>IF('Indicator Data'!AC41="No data","x",IF('Indicator Data'!AC41&gt;W$136,0,IF('Indicator Data'!AC41&lt;W$135,10,(W$136-'Indicator Data'!AC41)/(W$136-W$135)*10)))</f>
        <v>9.9194915254237301</v>
      </c>
      <c r="X39" s="3">
        <f t="shared" si="7"/>
        <v>8.902095103578155</v>
      </c>
      <c r="Y39" s="5">
        <f t="shared" si="8"/>
        <v>8.1467376519296462</v>
      </c>
      <c r="Z39" s="83"/>
    </row>
    <row r="40" spans="1:26" s="11" customFormat="1" x14ac:dyDescent="0.25">
      <c r="A40" s="11" t="s">
        <v>384</v>
      </c>
      <c r="B40" s="30" t="s">
        <v>8</v>
      </c>
      <c r="C40" s="30" t="s">
        <v>513</v>
      </c>
      <c r="D40" s="2">
        <f>IF('Indicator Data'!AU42="No data","x",IF('Indicator Data'!AU42&gt;D$136,0,IF('Indicator Data'!AU42&lt;D$135,10,(D$136-'Indicator Data'!AU42)/(D$136-D$135)*10)))</f>
        <v>4.875</v>
      </c>
      <c r="E40" s="131">
        <f>(VLOOKUP($B40,'Indicator Data (national)'!$B$5:$BB$13,51,FALSE)+VLOOKUP($B40,'Indicator Data (national)'!$B$5:$BB$13,52,FALSE)+VLOOKUP($B40,'Indicator Data (national)'!$B$5:$BB$13,53,FALSE))/VLOOKUP($B40,'Indicator Data (national)'!$B$5:$BB$13,50,FALSE)*1000000</f>
        <v>0.18106931823256531</v>
      </c>
      <c r="F40" s="2">
        <f t="shared" si="1"/>
        <v>8.1893068176743462</v>
      </c>
      <c r="G40" s="3">
        <f t="shared" si="2"/>
        <v>6.5321534088371731</v>
      </c>
      <c r="H40" s="2">
        <f>IF('Indicator Data'!AW42="No data","x",IF('Indicator Data'!AW42&gt;H$136,0,IF('Indicator Data'!AW42&lt;H$135,10,(H$136-'Indicator Data'!AW42)/(H$136-H$135)*10)))</f>
        <v>6.8000000000000007</v>
      </c>
      <c r="I40" s="2">
        <f>IF('Indicator Data'!AV42="No data","x",IF('Indicator Data'!AV42&gt;I$136,0,IF('Indicator Data'!AV42&lt;I$135,10,(I$136-'Indicator Data'!AV42)/(I$136-I$135)*10)))</f>
        <v>6.6780586242675781</v>
      </c>
      <c r="J40" s="3">
        <f t="shared" si="3"/>
        <v>6.7390293121337894</v>
      </c>
      <c r="K40" s="5">
        <f t="shared" si="4"/>
        <v>6.6355913604854813</v>
      </c>
      <c r="L40" s="2">
        <f>IF('Indicator Data'!AY42="No data","x",IF('Indicator Data'!AY42^2&gt;L$136,0,IF('Indicator Data'!AY42^2&lt;L$135,10,(L$136-'Indicator Data'!AY42^2)/(L$136-L$135)*10)))</f>
        <v>9.7600939271823091</v>
      </c>
      <c r="M40" s="2" t="str">
        <f>IF(OR('Indicator Data'!AX42=0,'Indicator Data'!AX42="No data"),"x",IF('Indicator Data'!AX42&gt;M$136,0,IF('Indicator Data'!AX42&lt;M$135,10,(M$136-'Indicator Data'!AX42)/(M$136-M$135)*10)))</f>
        <v>x</v>
      </c>
      <c r="N40" s="2">
        <f>IF('Indicator Data'!AZ42="No data","x",IF('Indicator Data'!AZ42&gt;N$136,0,IF('Indicator Data'!AZ42&lt;N$135,10,(N$136-'Indicator Data'!AZ42)/(N$136-N$135)*10)))</f>
        <v>9.77</v>
      </c>
      <c r="O40" s="2">
        <f>IF('Indicator Data'!BA42="No data","x",IF('Indicator Data'!BA42&gt;O$136,0,IF('Indicator Data'!BA42&lt;O$135,10,(O$136-'Indicator Data'!BA42)/(O$136-O$135)*10)))</f>
        <v>3.6375929627833852</v>
      </c>
      <c r="P40" s="3">
        <f t="shared" si="5"/>
        <v>7.722562296655231</v>
      </c>
      <c r="Q40" s="2">
        <f>IF('Indicator Data'!BB42="No data","x",IF('Indicator Data'!BB42&gt;Q$136,0,IF('Indicator Data'!BB42&lt;Q$135,10,(Q$136-'Indicator Data'!BB42)/(Q$136-Q$135)*10)))</f>
        <v>8.7111111111111121</v>
      </c>
      <c r="R40" s="2">
        <f>IF('Indicator Data'!BC42="No data","x",IF('Indicator Data'!BC42&gt;R$136,0,IF('Indicator Data'!BC42&lt;R$135,10,(R$136-'Indicator Data'!BC42)/(R$136-R$135)*10)))</f>
        <v>6.9199999999999982</v>
      </c>
      <c r="S40" s="3">
        <f t="shared" si="6"/>
        <v>7.8155555555555551</v>
      </c>
      <c r="T40" s="2">
        <f>IF('Indicator Data'!V42="No data","x",IF('Indicator Data'!V42&gt;T$136,0,IF('Indicator Data'!V42&lt;T$135,10,(T$136-'Indicator Data'!V42)/(T$136-T$135)*10)))</f>
        <v>9.8000000000000007</v>
      </c>
      <c r="U40" s="2">
        <f>IF('Indicator Data'!W42="No data","x",IF('Indicator Data'!W42&gt;U$136,0,IF('Indicator Data'!W42&lt;U$135,10,(U$136-'Indicator Data'!W42)/(U$136-U$135)*10)))</f>
        <v>0</v>
      </c>
      <c r="V40" s="2">
        <f>IF('Indicator Data'!X42="No data","x",IF('Indicator Data'!X42&gt;V$136,0,IF('Indicator Data'!X42&lt;V$135,10,(V$136-'Indicator Data'!X42)/(V$136-V$135)*10)))</f>
        <v>10</v>
      </c>
      <c r="W40" s="2">
        <f>IF('Indicator Data'!AC42="No data","x",IF('Indicator Data'!AC42&gt;W$136,0,IF('Indicator Data'!AC42&lt;W$135,10,(W$136-'Indicator Data'!AC42)/(W$136-W$135)*10)))</f>
        <v>9.9194915254237301</v>
      </c>
      <c r="X40" s="3">
        <f t="shared" si="7"/>
        <v>7.4298728813559327</v>
      </c>
      <c r="Y40" s="5">
        <f t="shared" si="8"/>
        <v>7.6559969111889066</v>
      </c>
      <c r="Z40" s="83"/>
    </row>
    <row r="41" spans="1:26" s="11" customFormat="1" x14ac:dyDescent="0.25">
      <c r="A41" s="11" t="s">
        <v>385</v>
      </c>
      <c r="B41" s="30" t="s">
        <v>10</v>
      </c>
      <c r="C41" s="30" t="s">
        <v>514</v>
      </c>
      <c r="D41" s="2">
        <f>IF('Indicator Data'!AU43="No data","x",IF('Indicator Data'!AU43&gt;D$136,0,IF('Indicator Data'!AU43&lt;D$135,10,(D$136-'Indicator Data'!AU43)/(D$136-D$135)*10)))</f>
        <v>4.833333333333325</v>
      </c>
      <c r="E41" s="131">
        <f>(VLOOKUP($B41,'Indicator Data (national)'!$B$5:$BB$13,51,FALSE)+VLOOKUP($B41,'Indicator Data (national)'!$B$5:$BB$13,52,FALSE)+VLOOKUP($B41,'Indicator Data (national)'!$B$5:$BB$13,53,FALSE))/VLOOKUP($B41,'Indicator Data (national)'!$B$5:$BB$13,50,FALSE)*1000000</f>
        <v>0.41218975049787315</v>
      </c>
      <c r="F41" s="2">
        <f t="shared" si="1"/>
        <v>5.8781024950212686</v>
      </c>
      <c r="G41" s="3">
        <f t="shared" si="2"/>
        <v>5.3557179141772968</v>
      </c>
      <c r="H41" s="2">
        <f>IF('Indicator Data'!AW43="No data","x",IF('Indicator Data'!AW43&gt;H$136,0,IF('Indicator Data'!AW43&lt;H$135,10,(H$136-'Indicator Data'!AW43)/(H$136-H$135)*10)))</f>
        <v>7</v>
      </c>
      <c r="I41" s="2">
        <f>IF('Indicator Data'!AV43="No data","x",IF('Indicator Data'!AV43&gt;I$136,0,IF('Indicator Data'!AV43&lt;I$135,10,(I$136-'Indicator Data'!AV43)/(I$136-I$135)*10)))</f>
        <v>6.8053809404373169</v>
      </c>
      <c r="J41" s="3">
        <f t="shared" si="3"/>
        <v>6.9026904702186584</v>
      </c>
      <c r="K41" s="5">
        <f t="shared" si="4"/>
        <v>6.1292041921979781</v>
      </c>
      <c r="L41" s="2">
        <f>IF('Indicator Data'!AY43="No data","x",IF('Indicator Data'!AY43^2&gt;L$136,0,IF('Indicator Data'!AY43^2&lt;L$135,10,(L$136-'Indicator Data'!AY43^2)/(L$136-L$135)*10)))</f>
        <v>7.2136368730900005</v>
      </c>
      <c r="M41" s="2" t="str">
        <f>IF(OR('Indicator Data'!AX43=0,'Indicator Data'!AX43="No data"),"x",IF('Indicator Data'!AX43&gt;M$136,0,IF('Indicator Data'!AX43&lt;M$135,10,(M$136-'Indicator Data'!AX43)/(M$136-M$135)*10)))</f>
        <v>x</v>
      </c>
      <c r="N41" s="2">
        <f>IF('Indicator Data'!AZ43="No data","x",IF('Indicator Data'!AZ43&gt;N$136,0,IF('Indicator Data'!AZ43&lt;N$135,10,(N$136-'Indicator Data'!AZ43)/(N$136-N$135)*10)))</f>
        <v>9.379999999999999</v>
      </c>
      <c r="O41" s="2">
        <f>IF('Indicator Data'!BA43="No data","x",IF('Indicator Data'!BA43&gt;O$136,0,IF('Indicator Data'!BA43&lt;O$135,10,(O$136-'Indicator Data'!BA43)/(O$136-O$135)*10)))</f>
        <v>4.998592007188666</v>
      </c>
      <c r="P41" s="3">
        <f t="shared" si="5"/>
        <v>7.1974096267595549</v>
      </c>
      <c r="Q41" s="2">
        <f>IF('Indicator Data'!BB43="No data","x",IF('Indicator Data'!BB43&gt;Q$136,0,IF('Indicator Data'!BB43&lt;Q$135,10,(Q$136-'Indicator Data'!BB43)/(Q$136-Q$135)*10)))</f>
        <v>8.155555555555555</v>
      </c>
      <c r="R41" s="2">
        <f>IF('Indicator Data'!BC43="No data","x",IF('Indicator Data'!BC43&gt;R$136,0,IF('Indicator Data'!BC43&lt;R$135,10,(R$136-'Indicator Data'!BC43)/(R$136-R$135)*10)))</f>
        <v>10</v>
      </c>
      <c r="S41" s="3">
        <f t="shared" si="6"/>
        <v>9.0777777777777775</v>
      </c>
      <c r="T41" s="2">
        <f>IF('Indicator Data'!V43="No data","x",IF('Indicator Data'!V43&gt;T$136,0,IF('Indicator Data'!V43&lt;T$135,10,(T$136-'Indicator Data'!V43)/(T$136-T$135)*10)))</f>
        <v>9.6750000000000007</v>
      </c>
      <c r="U41" s="2">
        <f>IF('Indicator Data'!W43="No data","x",IF('Indicator Data'!W43&gt;U$136,0,IF('Indicator Data'!W43&lt;U$135,10,(U$136-'Indicator Data'!W43)/(U$136-U$135)*10)))</f>
        <v>3.0651293088315299</v>
      </c>
      <c r="V41" s="2">
        <f>IF('Indicator Data'!X43="No data","x",IF('Indicator Data'!X43&gt;V$136,0,IF('Indicator Data'!X43&lt;V$135,10,(V$136-'Indicator Data'!X43)/(V$136-V$135)*10)))</f>
        <v>10</v>
      </c>
      <c r="W41" s="2">
        <f>IF('Indicator Data'!AC43="No data","x",IF('Indicator Data'!AC43&gt;W$136,0,IF('Indicator Data'!AC43&lt;W$135,10,(W$136-'Indicator Data'!AC43)/(W$136-W$135)*10)))</f>
        <v>9.757084745762711</v>
      </c>
      <c r="X41" s="3">
        <f t="shared" si="7"/>
        <v>8.1243035136485595</v>
      </c>
      <c r="Y41" s="5">
        <f t="shared" si="8"/>
        <v>8.1331636393952973</v>
      </c>
      <c r="Z41" s="83"/>
    </row>
    <row r="42" spans="1:26" s="11" customFormat="1" x14ac:dyDescent="0.25">
      <c r="A42" s="11" t="s">
        <v>386</v>
      </c>
      <c r="B42" s="30" t="s">
        <v>10</v>
      </c>
      <c r="C42" s="30" t="s">
        <v>515</v>
      </c>
      <c r="D42" s="2">
        <f>IF('Indicator Data'!AU44="No data","x",IF('Indicator Data'!AU44&gt;D$136,0,IF('Indicator Data'!AU44&lt;D$135,10,(D$136-'Indicator Data'!AU44)/(D$136-D$135)*10)))</f>
        <v>4.833333333333325</v>
      </c>
      <c r="E42" s="131">
        <f>(VLOOKUP($B42,'Indicator Data (national)'!$B$5:$BB$13,51,FALSE)+VLOOKUP($B42,'Indicator Data (national)'!$B$5:$BB$13,52,FALSE)+VLOOKUP($B42,'Indicator Data (national)'!$B$5:$BB$13,53,FALSE))/VLOOKUP($B42,'Indicator Data (national)'!$B$5:$BB$13,50,FALSE)*1000000</f>
        <v>0.41218975049787315</v>
      </c>
      <c r="F42" s="2">
        <f t="shared" si="1"/>
        <v>5.8781024950212686</v>
      </c>
      <c r="G42" s="3">
        <f t="shared" si="2"/>
        <v>5.3557179141772968</v>
      </c>
      <c r="H42" s="2">
        <f>IF('Indicator Data'!AW44="No data","x",IF('Indicator Data'!AW44&gt;H$136,0,IF('Indicator Data'!AW44&lt;H$135,10,(H$136-'Indicator Data'!AW44)/(H$136-H$135)*10)))</f>
        <v>7</v>
      </c>
      <c r="I42" s="2">
        <f>IF('Indicator Data'!AV44="No data","x",IF('Indicator Data'!AV44&gt;I$136,0,IF('Indicator Data'!AV44&lt;I$135,10,(I$136-'Indicator Data'!AV44)/(I$136-I$135)*10)))</f>
        <v>6.8053809404373169</v>
      </c>
      <c r="J42" s="3">
        <f t="shared" si="3"/>
        <v>6.9026904702186584</v>
      </c>
      <c r="K42" s="5">
        <f t="shared" si="4"/>
        <v>6.1292041921979781</v>
      </c>
      <c r="L42" s="2">
        <f>IF('Indicator Data'!AY44="No data","x",IF('Indicator Data'!AY44^2&gt;L$136,0,IF('Indicator Data'!AY44^2&lt;L$135,10,(L$136-'Indicator Data'!AY44^2)/(L$136-L$135)*10)))</f>
        <v>7.2136368730900005</v>
      </c>
      <c r="M42" s="2" t="str">
        <f>IF(OR('Indicator Data'!AX44=0,'Indicator Data'!AX44="No data"),"x",IF('Indicator Data'!AX44&gt;M$136,0,IF('Indicator Data'!AX44&lt;M$135,10,(M$136-'Indicator Data'!AX44)/(M$136-M$135)*10)))</f>
        <v>x</v>
      </c>
      <c r="N42" s="2">
        <f>IF('Indicator Data'!AZ44="No data","x",IF('Indicator Data'!AZ44&gt;N$136,0,IF('Indicator Data'!AZ44&lt;N$135,10,(N$136-'Indicator Data'!AZ44)/(N$136-N$135)*10)))</f>
        <v>9.379999999999999</v>
      </c>
      <c r="O42" s="2">
        <f>IF('Indicator Data'!BA44="No data","x",IF('Indicator Data'!BA44&gt;O$136,0,IF('Indicator Data'!BA44&lt;O$135,10,(O$136-'Indicator Data'!BA44)/(O$136-O$135)*10)))</f>
        <v>4.998592007188666</v>
      </c>
      <c r="P42" s="3">
        <f t="shared" si="5"/>
        <v>7.1974096267595549</v>
      </c>
      <c r="Q42" s="2">
        <f>IF('Indicator Data'!BB44="No data","x",IF('Indicator Data'!BB44&gt;Q$136,0,IF('Indicator Data'!BB44&lt;Q$135,10,(Q$136-'Indicator Data'!BB44)/(Q$136-Q$135)*10)))</f>
        <v>8.155555555555555</v>
      </c>
      <c r="R42" s="2">
        <f>IF('Indicator Data'!BC44="No data","x",IF('Indicator Data'!BC44&gt;R$136,0,IF('Indicator Data'!BC44&lt;R$135,10,(R$136-'Indicator Data'!BC44)/(R$136-R$135)*10)))</f>
        <v>10</v>
      </c>
      <c r="S42" s="3">
        <f t="shared" si="6"/>
        <v>9.0777777777777775</v>
      </c>
      <c r="T42" s="2">
        <f>IF('Indicator Data'!V44="No data","x",IF('Indicator Data'!V44&gt;T$136,0,IF('Indicator Data'!V44&lt;T$135,10,(T$136-'Indicator Data'!V44)/(T$136-T$135)*10)))</f>
        <v>9.6750000000000007</v>
      </c>
      <c r="U42" s="2">
        <f>IF('Indicator Data'!W44="No data","x",IF('Indicator Data'!W44&gt;U$136,0,IF('Indicator Data'!W44&lt;U$135,10,(U$136-'Indicator Data'!W44)/(U$136-U$135)*10)))</f>
        <v>3.1952536677086507</v>
      </c>
      <c r="V42" s="2">
        <f>IF('Indicator Data'!X44="No data","x",IF('Indicator Data'!X44&gt;V$136,0,IF('Indicator Data'!X44&lt;V$135,10,(V$136-'Indicator Data'!X44)/(V$136-V$135)*10)))</f>
        <v>10</v>
      </c>
      <c r="W42" s="2">
        <f>IF('Indicator Data'!AC44="No data","x",IF('Indicator Data'!AC44&gt;W$136,0,IF('Indicator Data'!AC44&lt;W$135,10,(W$136-'Indicator Data'!AC44)/(W$136-W$135)*10)))</f>
        <v>9.757084745762711</v>
      </c>
      <c r="X42" s="3">
        <f t="shared" si="7"/>
        <v>8.1568346033678409</v>
      </c>
      <c r="Y42" s="5">
        <f t="shared" si="8"/>
        <v>8.1440073359683911</v>
      </c>
      <c r="Z42" s="83"/>
    </row>
    <row r="43" spans="1:26" s="11" customFormat="1" x14ac:dyDescent="0.25">
      <c r="A43" s="11" t="s">
        <v>387</v>
      </c>
      <c r="B43" s="30" t="s">
        <v>10</v>
      </c>
      <c r="C43" s="30" t="s">
        <v>516</v>
      </c>
      <c r="D43" s="2">
        <f>IF('Indicator Data'!AU45="No data","x",IF('Indicator Data'!AU45&gt;D$136,0,IF('Indicator Data'!AU45&lt;D$135,10,(D$136-'Indicator Data'!AU45)/(D$136-D$135)*10)))</f>
        <v>4.833333333333325</v>
      </c>
      <c r="E43" s="131">
        <f>(VLOOKUP($B43,'Indicator Data (national)'!$B$5:$BB$13,51,FALSE)+VLOOKUP($B43,'Indicator Data (national)'!$B$5:$BB$13,52,FALSE)+VLOOKUP($B43,'Indicator Data (national)'!$B$5:$BB$13,53,FALSE))/VLOOKUP($B43,'Indicator Data (national)'!$B$5:$BB$13,50,FALSE)*1000000</f>
        <v>0.41218975049787315</v>
      </c>
      <c r="F43" s="2">
        <f t="shared" si="1"/>
        <v>5.8781024950212686</v>
      </c>
      <c r="G43" s="3">
        <f t="shared" si="2"/>
        <v>5.3557179141772968</v>
      </c>
      <c r="H43" s="2">
        <f>IF('Indicator Data'!AW45="No data","x",IF('Indicator Data'!AW45&gt;H$136,0,IF('Indicator Data'!AW45&lt;H$135,10,(H$136-'Indicator Data'!AW45)/(H$136-H$135)*10)))</f>
        <v>7</v>
      </c>
      <c r="I43" s="2">
        <f>IF('Indicator Data'!AV45="No data","x",IF('Indicator Data'!AV45&gt;I$136,0,IF('Indicator Data'!AV45&lt;I$135,10,(I$136-'Indicator Data'!AV45)/(I$136-I$135)*10)))</f>
        <v>6.8053809404373169</v>
      </c>
      <c r="J43" s="3">
        <f t="shared" si="3"/>
        <v>6.9026904702186584</v>
      </c>
      <c r="K43" s="5">
        <f t="shared" si="4"/>
        <v>6.1292041921979781</v>
      </c>
      <c r="L43" s="2">
        <f>IF('Indicator Data'!AY45="No data","x",IF('Indicator Data'!AY45^2&gt;L$136,0,IF('Indicator Data'!AY45^2&lt;L$135,10,(L$136-'Indicator Data'!AY45^2)/(L$136-L$135)*10)))</f>
        <v>7.2136368730900005</v>
      </c>
      <c r="M43" s="2" t="str">
        <f>IF(OR('Indicator Data'!AX45=0,'Indicator Data'!AX45="No data"),"x",IF('Indicator Data'!AX45&gt;M$136,0,IF('Indicator Data'!AX45&lt;M$135,10,(M$136-'Indicator Data'!AX45)/(M$136-M$135)*10)))</f>
        <v>x</v>
      </c>
      <c r="N43" s="2">
        <f>IF('Indicator Data'!AZ45="No data","x",IF('Indicator Data'!AZ45&gt;N$136,0,IF('Indicator Data'!AZ45&lt;N$135,10,(N$136-'Indicator Data'!AZ45)/(N$136-N$135)*10)))</f>
        <v>9.379999999999999</v>
      </c>
      <c r="O43" s="2">
        <f>IF('Indicator Data'!BA45="No data","x",IF('Indicator Data'!BA45&gt;O$136,0,IF('Indicator Data'!BA45&lt;O$135,10,(O$136-'Indicator Data'!BA45)/(O$136-O$135)*10)))</f>
        <v>4.998592007188666</v>
      </c>
      <c r="P43" s="3">
        <f t="shared" si="5"/>
        <v>7.1974096267595549</v>
      </c>
      <c r="Q43" s="2">
        <f>IF('Indicator Data'!BB45="No data","x",IF('Indicator Data'!BB45&gt;Q$136,0,IF('Indicator Data'!BB45&lt;Q$135,10,(Q$136-'Indicator Data'!BB45)/(Q$136-Q$135)*10)))</f>
        <v>8.155555555555555</v>
      </c>
      <c r="R43" s="2">
        <f>IF('Indicator Data'!BC45="No data","x",IF('Indicator Data'!BC45&gt;R$136,0,IF('Indicator Data'!BC45&lt;R$135,10,(R$136-'Indicator Data'!BC45)/(R$136-R$135)*10)))</f>
        <v>10</v>
      </c>
      <c r="S43" s="3">
        <f t="shared" si="6"/>
        <v>9.0777777777777775</v>
      </c>
      <c r="T43" s="2">
        <f>IF('Indicator Data'!V45="No data","x",IF('Indicator Data'!V45&gt;T$136,0,IF('Indicator Data'!V45&lt;T$135,10,(T$136-'Indicator Data'!V45)/(T$136-T$135)*10)))</f>
        <v>9.6750000000000007</v>
      </c>
      <c r="U43" s="2">
        <f>IF('Indicator Data'!W45="No data","x",IF('Indicator Data'!W45&gt;U$136,0,IF('Indicator Data'!W45&lt;U$135,10,(U$136-'Indicator Data'!W45)/(U$136-U$135)*10)))</f>
        <v>1.626076071992216</v>
      </c>
      <c r="V43" s="2">
        <f>IF('Indicator Data'!X45="No data","x",IF('Indicator Data'!X45&gt;V$136,0,IF('Indicator Data'!X45&lt;V$135,10,(V$136-'Indicator Data'!X45)/(V$136-V$135)*10)))</f>
        <v>10</v>
      </c>
      <c r="W43" s="2">
        <f>IF('Indicator Data'!AC45="No data","x",IF('Indicator Data'!AC45&gt;W$136,0,IF('Indicator Data'!AC45&lt;W$135,10,(W$136-'Indicator Data'!AC45)/(W$136-W$135)*10)))</f>
        <v>9.757084745762711</v>
      </c>
      <c r="X43" s="3">
        <f t="shared" si="7"/>
        <v>7.7645402044387319</v>
      </c>
      <c r="Y43" s="5">
        <f t="shared" si="8"/>
        <v>8.0132425363253557</v>
      </c>
      <c r="Z43" s="83"/>
    </row>
    <row r="44" spans="1:26" s="11" customFormat="1" x14ac:dyDescent="0.25">
      <c r="A44" s="11" t="s">
        <v>388</v>
      </c>
      <c r="B44" s="30" t="s">
        <v>10</v>
      </c>
      <c r="C44" s="30" t="s">
        <v>517</v>
      </c>
      <c r="D44" s="2">
        <f>IF('Indicator Data'!AU46="No data","x",IF('Indicator Data'!AU46&gt;D$136,0,IF('Indicator Data'!AU46&lt;D$135,10,(D$136-'Indicator Data'!AU46)/(D$136-D$135)*10)))</f>
        <v>4.833333333333325</v>
      </c>
      <c r="E44" s="131">
        <f>(VLOOKUP($B44,'Indicator Data (national)'!$B$5:$BB$13,51,FALSE)+VLOOKUP($B44,'Indicator Data (national)'!$B$5:$BB$13,52,FALSE)+VLOOKUP($B44,'Indicator Data (national)'!$B$5:$BB$13,53,FALSE))/VLOOKUP($B44,'Indicator Data (national)'!$B$5:$BB$13,50,FALSE)*1000000</f>
        <v>0.41218975049787315</v>
      </c>
      <c r="F44" s="2">
        <f t="shared" si="1"/>
        <v>5.8781024950212686</v>
      </c>
      <c r="G44" s="3">
        <f t="shared" si="2"/>
        <v>5.3557179141772968</v>
      </c>
      <c r="H44" s="2">
        <f>IF('Indicator Data'!AW46="No data","x",IF('Indicator Data'!AW46&gt;H$136,0,IF('Indicator Data'!AW46&lt;H$135,10,(H$136-'Indicator Data'!AW46)/(H$136-H$135)*10)))</f>
        <v>7</v>
      </c>
      <c r="I44" s="2">
        <f>IF('Indicator Data'!AV46="No data","x",IF('Indicator Data'!AV46&gt;I$136,0,IF('Indicator Data'!AV46&lt;I$135,10,(I$136-'Indicator Data'!AV46)/(I$136-I$135)*10)))</f>
        <v>6.8053809404373169</v>
      </c>
      <c r="J44" s="3">
        <f t="shared" si="3"/>
        <v>6.9026904702186584</v>
      </c>
      <c r="K44" s="5">
        <f t="shared" si="4"/>
        <v>6.1292041921979781</v>
      </c>
      <c r="L44" s="2">
        <f>IF('Indicator Data'!AY46="No data","x",IF('Indicator Data'!AY46^2&gt;L$136,0,IF('Indicator Data'!AY46^2&lt;L$135,10,(L$136-'Indicator Data'!AY46^2)/(L$136-L$135)*10)))</f>
        <v>7.2136368730900005</v>
      </c>
      <c r="M44" s="2" t="str">
        <f>IF(OR('Indicator Data'!AX46=0,'Indicator Data'!AX46="No data"),"x",IF('Indicator Data'!AX46&gt;M$136,0,IF('Indicator Data'!AX46&lt;M$135,10,(M$136-'Indicator Data'!AX46)/(M$136-M$135)*10)))</f>
        <v>x</v>
      </c>
      <c r="N44" s="2">
        <f>IF('Indicator Data'!AZ46="No data","x",IF('Indicator Data'!AZ46&gt;N$136,0,IF('Indicator Data'!AZ46&lt;N$135,10,(N$136-'Indicator Data'!AZ46)/(N$136-N$135)*10)))</f>
        <v>9.379999999999999</v>
      </c>
      <c r="O44" s="2">
        <f>IF('Indicator Data'!BA46="No data","x",IF('Indicator Data'!BA46&gt;O$136,0,IF('Indicator Data'!BA46&lt;O$135,10,(O$136-'Indicator Data'!BA46)/(O$136-O$135)*10)))</f>
        <v>4.998592007188666</v>
      </c>
      <c r="P44" s="3">
        <f t="shared" si="5"/>
        <v>7.1974096267595549</v>
      </c>
      <c r="Q44" s="2">
        <f>IF('Indicator Data'!BB46="No data","x",IF('Indicator Data'!BB46&gt;Q$136,0,IF('Indicator Data'!BB46&lt;Q$135,10,(Q$136-'Indicator Data'!BB46)/(Q$136-Q$135)*10)))</f>
        <v>8.155555555555555</v>
      </c>
      <c r="R44" s="2">
        <f>IF('Indicator Data'!BC46="No data","x",IF('Indicator Data'!BC46&gt;R$136,0,IF('Indicator Data'!BC46&lt;R$135,10,(R$136-'Indicator Data'!BC46)/(R$136-R$135)*10)))</f>
        <v>10</v>
      </c>
      <c r="S44" s="3">
        <f t="shared" si="6"/>
        <v>9.0777777777777775</v>
      </c>
      <c r="T44" s="2">
        <f>IF('Indicator Data'!V46="No data","x",IF('Indicator Data'!V46&gt;T$136,0,IF('Indicator Data'!V46&lt;T$135,10,(T$136-'Indicator Data'!V46)/(T$136-T$135)*10)))</f>
        <v>9.6750000000000007</v>
      </c>
      <c r="U44" s="2">
        <f>IF('Indicator Data'!W46="No data","x",IF('Indicator Data'!W46&gt;U$136,0,IF('Indicator Data'!W46&lt;U$135,10,(U$136-'Indicator Data'!W46)/(U$136-U$135)*10)))</f>
        <v>3.9877216192192861</v>
      </c>
      <c r="V44" s="2">
        <f>IF('Indicator Data'!X46="No data","x",IF('Indicator Data'!X46&gt;V$136,0,IF('Indicator Data'!X46&lt;V$135,10,(V$136-'Indicator Data'!X46)/(V$136-V$135)*10)))</f>
        <v>10</v>
      </c>
      <c r="W44" s="2">
        <f>IF('Indicator Data'!AC46="No data","x",IF('Indicator Data'!AC46&gt;W$136,0,IF('Indicator Data'!AC46&lt;W$135,10,(W$136-'Indicator Data'!AC46)/(W$136-W$135)*10)))</f>
        <v>9.757084745762711</v>
      </c>
      <c r="X44" s="3">
        <f t="shared" si="7"/>
        <v>8.3549515912454986</v>
      </c>
      <c r="Y44" s="5">
        <f t="shared" si="8"/>
        <v>8.2100463319276109</v>
      </c>
      <c r="Z44" s="83"/>
    </row>
    <row r="45" spans="1:26" s="11" customFormat="1" x14ac:dyDescent="0.25">
      <c r="A45" s="11" t="s">
        <v>389</v>
      </c>
      <c r="B45" s="30" t="s">
        <v>10</v>
      </c>
      <c r="C45" s="30" t="s">
        <v>518</v>
      </c>
      <c r="D45" s="2">
        <f>IF('Indicator Data'!AU47="No data","x",IF('Indicator Data'!AU47&gt;D$136,0,IF('Indicator Data'!AU47&lt;D$135,10,(D$136-'Indicator Data'!AU47)/(D$136-D$135)*10)))</f>
        <v>4.833333333333325</v>
      </c>
      <c r="E45" s="131">
        <f>(VLOOKUP($B45,'Indicator Data (national)'!$B$5:$BB$13,51,FALSE)+VLOOKUP($B45,'Indicator Data (national)'!$B$5:$BB$13,52,FALSE)+VLOOKUP($B45,'Indicator Data (national)'!$B$5:$BB$13,53,FALSE))/VLOOKUP($B45,'Indicator Data (national)'!$B$5:$BB$13,50,FALSE)*1000000</f>
        <v>0.41218975049787315</v>
      </c>
      <c r="F45" s="2">
        <f t="shared" si="1"/>
        <v>5.8781024950212686</v>
      </c>
      <c r="G45" s="3">
        <f t="shared" si="2"/>
        <v>5.3557179141772968</v>
      </c>
      <c r="H45" s="2">
        <f>IF('Indicator Data'!AW47="No data","x",IF('Indicator Data'!AW47&gt;H$136,0,IF('Indicator Data'!AW47&lt;H$135,10,(H$136-'Indicator Data'!AW47)/(H$136-H$135)*10)))</f>
        <v>7</v>
      </c>
      <c r="I45" s="2">
        <f>IF('Indicator Data'!AV47="No data","x",IF('Indicator Data'!AV47&gt;I$136,0,IF('Indicator Data'!AV47&lt;I$135,10,(I$136-'Indicator Data'!AV47)/(I$136-I$135)*10)))</f>
        <v>6.8053809404373169</v>
      </c>
      <c r="J45" s="3">
        <f t="shared" si="3"/>
        <v>6.9026904702186584</v>
      </c>
      <c r="K45" s="5">
        <f t="shared" si="4"/>
        <v>6.1292041921979781</v>
      </c>
      <c r="L45" s="2">
        <f>IF('Indicator Data'!AY47="No data","x",IF('Indicator Data'!AY47^2&gt;L$136,0,IF('Indicator Data'!AY47^2&lt;L$135,10,(L$136-'Indicator Data'!AY47^2)/(L$136-L$135)*10)))</f>
        <v>7.2136368730900005</v>
      </c>
      <c r="M45" s="2" t="str">
        <f>IF(OR('Indicator Data'!AX47=0,'Indicator Data'!AX47="No data"),"x",IF('Indicator Data'!AX47&gt;M$136,0,IF('Indicator Data'!AX47&lt;M$135,10,(M$136-'Indicator Data'!AX47)/(M$136-M$135)*10)))</f>
        <v>x</v>
      </c>
      <c r="N45" s="2">
        <f>IF('Indicator Data'!AZ47="No data","x",IF('Indicator Data'!AZ47&gt;N$136,0,IF('Indicator Data'!AZ47&lt;N$135,10,(N$136-'Indicator Data'!AZ47)/(N$136-N$135)*10)))</f>
        <v>9.379999999999999</v>
      </c>
      <c r="O45" s="2">
        <f>IF('Indicator Data'!BA47="No data","x",IF('Indicator Data'!BA47&gt;O$136,0,IF('Indicator Data'!BA47&lt;O$135,10,(O$136-'Indicator Data'!BA47)/(O$136-O$135)*10)))</f>
        <v>4.998592007188666</v>
      </c>
      <c r="P45" s="3">
        <f t="shared" si="5"/>
        <v>7.1974096267595549</v>
      </c>
      <c r="Q45" s="2">
        <f>IF('Indicator Data'!BB47="No data","x",IF('Indicator Data'!BB47&gt;Q$136,0,IF('Indicator Data'!BB47&lt;Q$135,10,(Q$136-'Indicator Data'!BB47)/(Q$136-Q$135)*10)))</f>
        <v>8.155555555555555</v>
      </c>
      <c r="R45" s="2">
        <f>IF('Indicator Data'!BC47="No data","x",IF('Indicator Data'!BC47&gt;R$136,0,IF('Indicator Data'!BC47&lt;R$135,10,(R$136-'Indicator Data'!BC47)/(R$136-R$135)*10)))</f>
        <v>10</v>
      </c>
      <c r="S45" s="3">
        <f t="shared" si="6"/>
        <v>9.0777777777777775</v>
      </c>
      <c r="T45" s="2">
        <f>IF('Indicator Data'!V47="No data","x",IF('Indicator Data'!V47&gt;T$136,0,IF('Indicator Data'!V47&lt;T$135,10,(T$136-'Indicator Data'!V47)/(T$136-T$135)*10)))</f>
        <v>9.6750000000000007</v>
      </c>
      <c r="U45" s="2">
        <f>IF('Indicator Data'!W47="No data","x",IF('Indicator Data'!W47&gt;U$136,0,IF('Indicator Data'!W47&lt;U$135,10,(U$136-'Indicator Data'!W47)/(U$136-U$135)*10)))</f>
        <v>3.1644287882232036</v>
      </c>
      <c r="V45" s="2">
        <f>IF('Indicator Data'!X47="No data","x",IF('Indicator Data'!X47&gt;V$136,0,IF('Indicator Data'!X47&lt;V$135,10,(V$136-'Indicator Data'!X47)/(V$136-V$135)*10)))</f>
        <v>10</v>
      </c>
      <c r="W45" s="2">
        <f>IF('Indicator Data'!AC47="No data","x",IF('Indicator Data'!AC47&gt;W$136,0,IF('Indicator Data'!AC47&lt;W$135,10,(W$136-'Indicator Data'!AC47)/(W$136-W$135)*10)))</f>
        <v>9.757084745762711</v>
      </c>
      <c r="X45" s="3">
        <f t="shared" si="7"/>
        <v>8.1491283834964783</v>
      </c>
      <c r="Y45" s="5">
        <f t="shared" si="8"/>
        <v>8.1414385960112714</v>
      </c>
      <c r="Z45" s="83"/>
    </row>
    <row r="46" spans="1:26" s="11" customFormat="1" x14ac:dyDescent="0.25">
      <c r="A46" s="11" t="s">
        <v>390</v>
      </c>
      <c r="B46" s="30" t="s">
        <v>10</v>
      </c>
      <c r="C46" s="30" t="s">
        <v>519</v>
      </c>
      <c r="D46" s="2">
        <f>IF('Indicator Data'!AU48="No data","x",IF('Indicator Data'!AU48&gt;D$136,0,IF('Indicator Data'!AU48&lt;D$135,10,(D$136-'Indicator Data'!AU48)/(D$136-D$135)*10)))</f>
        <v>4.833333333333325</v>
      </c>
      <c r="E46" s="131">
        <f>(VLOOKUP($B46,'Indicator Data (national)'!$B$5:$BB$13,51,FALSE)+VLOOKUP($B46,'Indicator Data (national)'!$B$5:$BB$13,52,FALSE)+VLOOKUP($B46,'Indicator Data (national)'!$B$5:$BB$13,53,FALSE))/VLOOKUP($B46,'Indicator Data (national)'!$B$5:$BB$13,50,FALSE)*1000000</f>
        <v>0.41218975049787315</v>
      </c>
      <c r="F46" s="2">
        <f t="shared" si="1"/>
        <v>5.8781024950212686</v>
      </c>
      <c r="G46" s="3">
        <f t="shared" si="2"/>
        <v>5.3557179141772968</v>
      </c>
      <c r="H46" s="2">
        <f>IF('Indicator Data'!AW48="No data","x",IF('Indicator Data'!AW48&gt;H$136,0,IF('Indicator Data'!AW48&lt;H$135,10,(H$136-'Indicator Data'!AW48)/(H$136-H$135)*10)))</f>
        <v>7</v>
      </c>
      <c r="I46" s="2">
        <f>IF('Indicator Data'!AV48="No data","x",IF('Indicator Data'!AV48&gt;I$136,0,IF('Indicator Data'!AV48&lt;I$135,10,(I$136-'Indicator Data'!AV48)/(I$136-I$135)*10)))</f>
        <v>6.8053809404373169</v>
      </c>
      <c r="J46" s="3">
        <f t="shared" si="3"/>
        <v>6.9026904702186584</v>
      </c>
      <c r="K46" s="5">
        <f t="shared" si="4"/>
        <v>6.1292041921979781</v>
      </c>
      <c r="L46" s="2">
        <f>IF('Indicator Data'!AY48="No data","x",IF('Indicator Data'!AY48^2&gt;L$136,0,IF('Indicator Data'!AY48^2&lt;L$135,10,(L$136-'Indicator Data'!AY48^2)/(L$136-L$135)*10)))</f>
        <v>7.2136368730900005</v>
      </c>
      <c r="M46" s="2" t="str">
        <f>IF(OR('Indicator Data'!AX48=0,'Indicator Data'!AX48="No data"),"x",IF('Indicator Data'!AX48&gt;M$136,0,IF('Indicator Data'!AX48&lt;M$135,10,(M$136-'Indicator Data'!AX48)/(M$136-M$135)*10)))</f>
        <v>x</v>
      </c>
      <c r="N46" s="2">
        <f>IF('Indicator Data'!AZ48="No data","x",IF('Indicator Data'!AZ48&gt;N$136,0,IF('Indicator Data'!AZ48&lt;N$135,10,(N$136-'Indicator Data'!AZ48)/(N$136-N$135)*10)))</f>
        <v>9.379999999999999</v>
      </c>
      <c r="O46" s="2">
        <f>IF('Indicator Data'!BA48="No data","x",IF('Indicator Data'!BA48&gt;O$136,0,IF('Indicator Data'!BA48&lt;O$135,10,(O$136-'Indicator Data'!BA48)/(O$136-O$135)*10)))</f>
        <v>4.998592007188666</v>
      </c>
      <c r="P46" s="3">
        <f t="shared" si="5"/>
        <v>7.1974096267595549</v>
      </c>
      <c r="Q46" s="2">
        <f>IF('Indicator Data'!BB48="No data","x",IF('Indicator Data'!BB48&gt;Q$136,0,IF('Indicator Data'!BB48&lt;Q$135,10,(Q$136-'Indicator Data'!BB48)/(Q$136-Q$135)*10)))</f>
        <v>8.155555555555555</v>
      </c>
      <c r="R46" s="2">
        <f>IF('Indicator Data'!BC48="No data","x",IF('Indicator Data'!BC48&gt;R$136,0,IF('Indicator Data'!BC48&lt;R$135,10,(R$136-'Indicator Data'!BC48)/(R$136-R$135)*10)))</f>
        <v>10</v>
      </c>
      <c r="S46" s="3">
        <f t="shared" si="6"/>
        <v>9.0777777777777775</v>
      </c>
      <c r="T46" s="2">
        <f>IF('Indicator Data'!V48="No data","x",IF('Indicator Data'!V48&gt;T$136,0,IF('Indicator Data'!V48&lt;T$135,10,(T$136-'Indicator Data'!V48)/(T$136-T$135)*10)))</f>
        <v>9.6750000000000007</v>
      </c>
      <c r="U46" s="2">
        <f>IF('Indicator Data'!W48="No data","x",IF('Indicator Data'!W48&gt;U$136,0,IF('Indicator Data'!W48&lt;U$135,10,(U$136-'Indicator Data'!W48)/(U$136-U$135)*10)))</f>
        <v>4.4813014218433693</v>
      </c>
      <c r="V46" s="2">
        <f>IF('Indicator Data'!X48="No data","x",IF('Indicator Data'!X48&gt;V$136,0,IF('Indicator Data'!X48&lt;V$135,10,(V$136-'Indicator Data'!X48)/(V$136-V$135)*10)))</f>
        <v>10</v>
      </c>
      <c r="W46" s="2">
        <f>IF('Indicator Data'!AC48="No data","x",IF('Indicator Data'!AC48&gt;W$136,0,IF('Indicator Data'!AC48&lt;W$135,10,(W$136-'Indicator Data'!AC48)/(W$136-W$135)*10)))</f>
        <v>9.757084745762711</v>
      </c>
      <c r="X46" s="3">
        <f t="shared" si="7"/>
        <v>8.4783465419015194</v>
      </c>
      <c r="Y46" s="5">
        <f t="shared" si="8"/>
        <v>8.2511779821462845</v>
      </c>
      <c r="Z46" s="83"/>
    </row>
    <row r="47" spans="1:26" s="11" customFormat="1" x14ac:dyDescent="0.25">
      <c r="A47" s="11" t="s">
        <v>391</v>
      </c>
      <c r="B47" s="30" t="s">
        <v>10</v>
      </c>
      <c r="C47" s="30" t="s">
        <v>520</v>
      </c>
      <c r="D47" s="2">
        <f>IF('Indicator Data'!AU49="No data","x",IF('Indicator Data'!AU49&gt;D$136,0,IF('Indicator Data'!AU49&lt;D$135,10,(D$136-'Indicator Data'!AU49)/(D$136-D$135)*10)))</f>
        <v>4.833333333333325</v>
      </c>
      <c r="E47" s="131">
        <f>(VLOOKUP($B47,'Indicator Data (national)'!$B$5:$BB$13,51,FALSE)+VLOOKUP($B47,'Indicator Data (national)'!$B$5:$BB$13,52,FALSE)+VLOOKUP($B47,'Indicator Data (national)'!$B$5:$BB$13,53,FALSE))/VLOOKUP($B47,'Indicator Data (national)'!$B$5:$BB$13,50,FALSE)*1000000</f>
        <v>0.41218975049787315</v>
      </c>
      <c r="F47" s="2">
        <f t="shared" si="1"/>
        <v>5.8781024950212686</v>
      </c>
      <c r="G47" s="3">
        <f t="shared" si="2"/>
        <v>5.3557179141772968</v>
      </c>
      <c r="H47" s="2">
        <f>IF('Indicator Data'!AW49="No data","x",IF('Indicator Data'!AW49&gt;H$136,0,IF('Indicator Data'!AW49&lt;H$135,10,(H$136-'Indicator Data'!AW49)/(H$136-H$135)*10)))</f>
        <v>7</v>
      </c>
      <c r="I47" s="2">
        <f>IF('Indicator Data'!AV49="No data","x",IF('Indicator Data'!AV49&gt;I$136,0,IF('Indicator Data'!AV49&lt;I$135,10,(I$136-'Indicator Data'!AV49)/(I$136-I$135)*10)))</f>
        <v>6.8053809404373169</v>
      </c>
      <c r="J47" s="3">
        <f t="shared" si="3"/>
        <v>6.9026904702186584</v>
      </c>
      <c r="K47" s="5">
        <f t="shared" si="4"/>
        <v>6.1292041921979781</v>
      </c>
      <c r="L47" s="2">
        <f>IF('Indicator Data'!AY49="No data","x",IF('Indicator Data'!AY49^2&gt;L$136,0,IF('Indicator Data'!AY49^2&lt;L$135,10,(L$136-'Indicator Data'!AY49^2)/(L$136-L$135)*10)))</f>
        <v>7.2136368730900005</v>
      </c>
      <c r="M47" s="2" t="str">
        <f>IF(OR('Indicator Data'!AX49=0,'Indicator Data'!AX49="No data"),"x",IF('Indicator Data'!AX49&gt;M$136,0,IF('Indicator Data'!AX49&lt;M$135,10,(M$136-'Indicator Data'!AX49)/(M$136-M$135)*10)))</f>
        <v>x</v>
      </c>
      <c r="N47" s="2">
        <f>IF('Indicator Data'!AZ49="No data","x",IF('Indicator Data'!AZ49&gt;N$136,0,IF('Indicator Data'!AZ49&lt;N$135,10,(N$136-'Indicator Data'!AZ49)/(N$136-N$135)*10)))</f>
        <v>9.379999999999999</v>
      </c>
      <c r="O47" s="2">
        <f>IF('Indicator Data'!BA49="No data","x",IF('Indicator Data'!BA49&gt;O$136,0,IF('Indicator Data'!BA49&lt;O$135,10,(O$136-'Indicator Data'!BA49)/(O$136-O$135)*10)))</f>
        <v>4.998592007188666</v>
      </c>
      <c r="P47" s="3">
        <f t="shared" si="5"/>
        <v>7.1974096267595549</v>
      </c>
      <c r="Q47" s="2">
        <f>IF('Indicator Data'!BB49="No data","x",IF('Indicator Data'!BB49&gt;Q$136,0,IF('Indicator Data'!BB49&lt;Q$135,10,(Q$136-'Indicator Data'!BB49)/(Q$136-Q$135)*10)))</f>
        <v>8.155555555555555</v>
      </c>
      <c r="R47" s="2">
        <f>IF('Indicator Data'!BC49="No data","x",IF('Indicator Data'!BC49&gt;R$136,0,IF('Indicator Data'!BC49&lt;R$135,10,(R$136-'Indicator Data'!BC49)/(R$136-R$135)*10)))</f>
        <v>10</v>
      </c>
      <c r="S47" s="3">
        <f t="shared" si="6"/>
        <v>9.0777777777777775</v>
      </c>
      <c r="T47" s="2">
        <f>IF('Indicator Data'!V49="No data","x",IF('Indicator Data'!V49&gt;T$136,0,IF('Indicator Data'!V49&lt;T$135,10,(T$136-'Indicator Data'!V49)/(T$136-T$135)*10)))</f>
        <v>9.6750000000000007</v>
      </c>
      <c r="U47" s="2">
        <f>IF('Indicator Data'!W49="No data","x",IF('Indicator Data'!W49&gt;U$136,0,IF('Indicator Data'!W49&lt;U$135,10,(U$136-'Indicator Data'!W49)/(U$136-U$135)*10)))</f>
        <v>5.9512028519123117</v>
      </c>
      <c r="V47" s="2">
        <f>IF('Indicator Data'!X49="No data","x",IF('Indicator Data'!X49&gt;V$136,0,IF('Indicator Data'!X49&lt;V$135,10,(V$136-'Indicator Data'!X49)/(V$136-V$135)*10)))</f>
        <v>10</v>
      </c>
      <c r="W47" s="2">
        <f>IF('Indicator Data'!AC49="No data","x",IF('Indicator Data'!AC49&gt;W$136,0,IF('Indicator Data'!AC49&lt;W$135,10,(W$136-'Indicator Data'!AC49)/(W$136-W$135)*10)))</f>
        <v>9.757084745762711</v>
      </c>
      <c r="X47" s="3">
        <f t="shared" si="7"/>
        <v>8.8458218994187554</v>
      </c>
      <c r="Y47" s="5">
        <f t="shared" si="8"/>
        <v>8.3736697679853638</v>
      </c>
      <c r="Z47" s="83"/>
    </row>
    <row r="48" spans="1:26" s="11" customFormat="1" x14ac:dyDescent="0.25">
      <c r="A48" s="11" t="s">
        <v>392</v>
      </c>
      <c r="B48" s="30" t="s">
        <v>10</v>
      </c>
      <c r="C48" s="30" t="s">
        <v>521</v>
      </c>
      <c r="D48" s="2">
        <f>IF('Indicator Data'!AU50="No data","x",IF('Indicator Data'!AU50&gt;D$136,0,IF('Indicator Data'!AU50&lt;D$135,10,(D$136-'Indicator Data'!AU50)/(D$136-D$135)*10)))</f>
        <v>4.833333333333325</v>
      </c>
      <c r="E48" s="131">
        <f>(VLOOKUP($B48,'Indicator Data (national)'!$B$5:$BB$13,51,FALSE)+VLOOKUP($B48,'Indicator Data (national)'!$B$5:$BB$13,52,FALSE)+VLOOKUP($B48,'Indicator Data (national)'!$B$5:$BB$13,53,FALSE))/VLOOKUP($B48,'Indicator Data (national)'!$B$5:$BB$13,50,FALSE)*1000000</f>
        <v>0.41218975049787315</v>
      </c>
      <c r="F48" s="2">
        <f t="shared" si="1"/>
        <v>5.8781024950212686</v>
      </c>
      <c r="G48" s="3">
        <f t="shared" si="2"/>
        <v>5.3557179141772968</v>
      </c>
      <c r="H48" s="2">
        <f>IF('Indicator Data'!AW50="No data","x",IF('Indicator Data'!AW50&gt;H$136,0,IF('Indicator Data'!AW50&lt;H$135,10,(H$136-'Indicator Data'!AW50)/(H$136-H$135)*10)))</f>
        <v>7</v>
      </c>
      <c r="I48" s="2">
        <f>IF('Indicator Data'!AV50="No data","x",IF('Indicator Data'!AV50&gt;I$136,0,IF('Indicator Data'!AV50&lt;I$135,10,(I$136-'Indicator Data'!AV50)/(I$136-I$135)*10)))</f>
        <v>6.8053809404373169</v>
      </c>
      <c r="J48" s="3">
        <f t="shared" si="3"/>
        <v>6.9026904702186584</v>
      </c>
      <c r="K48" s="5">
        <f t="shared" si="4"/>
        <v>6.1292041921979781</v>
      </c>
      <c r="L48" s="2">
        <f>IF('Indicator Data'!AY50="No data","x",IF('Indicator Data'!AY50^2&gt;L$136,0,IF('Indicator Data'!AY50^2&lt;L$135,10,(L$136-'Indicator Data'!AY50^2)/(L$136-L$135)*10)))</f>
        <v>7.2136368730900005</v>
      </c>
      <c r="M48" s="2" t="str">
        <f>IF(OR('Indicator Data'!AX50=0,'Indicator Data'!AX50="No data"),"x",IF('Indicator Data'!AX50&gt;M$136,0,IF('Indicator Data'!AX50&lt;M$135,10,(M$136-'Indicator Data'!AX50)/(M$136-M$135)*10)))</f>
        <v>x</v>
      </c>
      <c r="N48" s="2">
        <f>IF('Indicator Data'!AZ50="No data","x",IF('Indicator Data'!AZ50&gt;N$136,0,IF('Indicator Data'!AZ50&lt;N$135,10,(N$136-'Indicator Data'!AZ50)/(N$136-N$135)*10)))</f>
        <v>9.379999999999999</v>
      </c>
      <c r="O48" s="2">
        <f>IF('Indicator Data'!BA50="No data","x",IF('Indicator Data'!BA50&gt;O$136,0,IF('Indicator Data'!BA50&lt;O$135,10,(O$136-'Indicator Data'!BA50)/(O$136-O$135)*10)))</f>
        <v>4.998592007188666</v>
      </c>
      <c r="P48" s="3">
        <f t="shared" si="5"/>
        <v>7.1974096267595549</v>
      </c>
      <c r="Q48" s="2">
        <f>IF('Indicator Data'!BB50="No data","x",IF('Indicator Data'!BB50&gt;Q$136,0,IF('Indicator Data'!BB50&lt;Q$135,10,(Q$136-'Indicator Data'!BB50)/(Q$136-Q$135)*10)))</f>
        <v>8.155555555555555</v>
      </c>
      <c r="R48" s="2">
        <f>IF('Indicator Data'!BC50="No data","x",IF('Indicator Data'!BC50&gt;R$136,0,IF('Indicator Data'!BC50&lt;R$135,10,(R$136-'Indicator Data'!BC50)/(R$136-R$135)*10)))</f>
        <v>10</v>
      </c>
      <c r="S48" s="3">
        <f t="shared" si="6"/>
        <v>9.0777777777777775</v>
      </c>
      <c r="T48" s="2">
        <f>IF('Indicator Data'!V50="No data","x",IF('Indicator Data'!V50&gt;T$136,0,IF('Indicator Data'!V50&lt;T$135,10,(T$136-'Indicator Data'!V50)/(T$136-T$135)*10)))</f>
        <v>9.6750000000000007</v>
      </c>
      <c r="U48" s="2">
        <f>IF('Indicator Data'!W50="No data","x",IF('Indicator Data'!W50&gt;U$136,0,IF('Indicator Data'!W50&lt;U$135,10,(U$136-'Indicator Data'!W50)/(U$136-U$135)*10)))</f>
        <v>2.6224965981624884</v>
      </c>
      <c r="V48" s="2">
        <f>IF('Indicator Data'!X50="No data","x",IF('Indicator Data'!X50&gt;V$136,0,IF('Indicator Data'!X50&lt;V$135,10,(V$136-'Indicator Data'!X50)/(V$136-V$135)*10)))</f>
        <v>10</v>
      </c>
      <c r="W48" s="2">
        <f>IF('Indicator Data'!AC50="No data","x",IF('Indicator Data'!AC50&gt;W$136,0,IF('Indicator Data'!AC50&lt;W$135,10,(W$136-'Indicator Data'!AC50)/(W$136-W$135)*10)))</f>
        <v>9.757084745762711</v>
      </c>
      <c r="X48" s="3">
        <f t="shared" si="7"/>
        <v>8.0136453359813</v>
      </c>
      <c r="Y48" s="5">
        <f t="shared" si="8"/>
        <v>8.0962775801728792</v>
      </c>
      <c r="Z48" s="83"/>
    </row>
    <row r="49" spans="1:26" s="11" customFormat="1" x14ac:dyDescent="0.25">
      <c r="A49" s="11" t="s">
        <v>393</v>
      </c>
      <c r="B49" s="30" t="s">
        <v>10</v>
      </c>
      <c r="C49" s="30" t="s">
        <v>522</v>
      </c>
      <c r="D49" s="2">
        <f>IF('Indicator Data'!AU51="No data","x",IF('Indicator Data'!AU51&gt;D$136,0,IF('Indicator Data'!AU51&lt;D$135,10,(D$136-'Indicator Data'!AU51)/(D$136-D$135)*10)))</f>
        <v>4.833333333333325</v>
      </c>
      <c r="E49" s="131">
        <f>(VLOOKUP($B49,'Indicator Data (national)'!$B$5:$BB$13,51,FALSE)+VLOOKUP($B49,'Indicator Data (national)'!$B$5:$BB$13,52,FALSE)+VLOOKUP($B49,'Indicator Data (national)'!$B$5:$BB$13,53,FALSE))/VLOOKUP($B49,'Indicator Data (national)'!$B$5:$BB$13,50,FALSE)*1000000</f>
        <v>0.41218975049787315</v>
      </c>
      <c r="F49" s="2">
        <f t="shared" si="1"/>
        <v>5.8781024950212686</v>
      </c>
      <c r="G49" s="3">
        <f t="shared" si="2"/>
        <v>5.3557179141772968</v>
      </c>
      <c r="H49" s="2">
        <f>IF('Indicator Data'!AW51="No data","x",IF('Indicator Data'!AW51&gt;H$136,0,IF('Indicator Data'!AW51&lt;H$135,10,(H$136-'Indicator Data'!AW51)/(H$136-H$135)*10)))</f>
        <v>7</v>
      </c>
      <c r="I49" s="2">
        <f>IF('Indicator Data'!AV51="No data","x",IF('Indicator Data'!AV51&gt;I$136,0,IF('Indicator Data'!AV51&lt;I$135,10,(I$136-'Indicator Data'!AV51)/(I$136-I$135)*10)))</f>
        <v>6.8053809404373169</v>
      </c>
      <c r="J49" s="3">
        <f t="shared" si="3"/>
        <v>6.9026904702186584</v>
      </c>
      <c r="K49" s="5">
        <f t="shared" si="4"/>
        <v>6.1292041921979781</v>
      </c>
      <c r="L49" s="2">
        <f>IF('Indicator Data'!AY51="No data","x",IF('Indicator Data'!AY51^2&gt;L$136,0,IF('Indicator Data'!AY51^2&lt;L$135,10,(L$136-'Indicator Data'!AY51^2)/(L$136-L$135)*10)))</f>
        <v>7.2136368730900005</v>
      </c>
      <c r="M49" s="2" t="str">
        <f>IF(OR('Indicator Data'!AX51=0,'Indicator Data'!AX51="No data"),"x",IF('Indicator Data'!AX51&gt;M$136,0,IF('Indicator Data'!AX51&lt;M$135,10,(M$136-'Indicator Data'!AX51)/(M$136-M$135)*10)))</f>
        <v>x</v>
      </c>
      <c r="N49" s="2">
        <f>IF('Indicator Data'!AZ51="No data","x",IF('Indicator Data'!AZ51&gt;N$136,0,IF('Indicator Data'!AZ51&lt;N$135,10,(N$136-'Indicator Data'!AZ51)/(N$136-N$135)*10)))</f>
        <v>9.379999999999999</v>
      </c>
      <c r="O49" s="2">
        <f>IF('Indicator Data'!BA51="No data","x",IF('Indicator Data'!BA51&gt;O$136,0,IF('Indicator Data'!BA51&lt;O$135,10,(O$136-'Indicator Data'!BA51)/(O$136-O$135)*10)))</f>
        <v>4.998592007188666</v>
      </c>
      <c r="P49" s="3">
        <f t="shared" si="5"/>
        <v>7.1974096267595549</v>
      </c>
      <c r="Q49" s="2">
        <f>IF('Indicator Data'!BB51="No data","x",IF('Indicator Data'!BB51&gt;Q$136,0,IF('Indicator Data'!BB51&lt;Q$135,10,(Q$136-'Indicator Data'!BB51)/(Q$136-Q$135)*10)))</f>
        <v>8.155555555555555</v>
      </c>
      <c r="R49" s="2">
        <f>IF('Indicator Data'!BC51="No data","x",IF('Indicator Data'!BC51&gt;R$136,0,IF('Indicator Data'!BC51&lt;R$135,10,(R$136-'Indicator Data'!BC51)/(R$136-R$135)*10)))</f>
        <v>10</v>
      </c>
      <c r="S49" s="3">
        <f t="shared" si="6"/>
        <v>9.0777777777777775</v>
      </c>
      <c r="T49" s="2">
        <f>IF('Indicator Data'!V51="No data","x",IF('Indicator Data'!V51&gt;T$136,0,IF('Indicator Data'!V51&lt;T$135,10,(T$136-'Indicator Data'!V51)/(T$136-T$135)*10)))</f>
        <v>9.6750000000000007</v>
      </c>
      <c r="U49" s="2">
        <f>IF('Indicator Data'!W51="No data","x",IF('Indicator Data'!W51&gt;U$136,0,IF('Indicator Data'!W51&lt;U$135,10,(U$136-'Indicator Data'!W51)/(U$136-U$135)*10)))</f>
        <v>4.517377078036132</v>
      </c>
      <c r="V49" s="2">
        <f>IF('Indicator Data'!X51="No data","x",IF('Indicator Data'!X51&gt;V$136,0,IF('Indicator Data'!X51&lt;V$135,10,(V$136-'Indicator Data'!X51)/(V$136-V$135)*10)))</f>
        <v>10</v>
      </c>
      <c r="W49" s="2">
        <f>IF('Indicator Data'!AC51="No data","x",IF('Indicator Data'!AC51&gt;W$136,0,IF('Indicator Data'!AC51&lt;W$135,10,(W$136-'Indicator Data'!AC51)/(W$136-W$135)*10)))</f>
        <v>9.757084745762711</v>
      </c>
      <c r="X49" s="3">
        <f t="shared" si="7"/>
        <v>8.4873654559497105</v>
      </c>
      <c r="Y49" s="5">
        <f t="shared" si="8"/>
        <v>8.2541842868290143</v>
      </c>
      <c r="Z49" s="83"/>
    </row>
    <row r="50" spans="1:26" s="11" customFormat="1" x14ac:dyDescent="0.25">
      <c r="A50" s="11" t="s">
        <v>394</v>
      </c>
      <c r="B50" s="30" t="s">
        <v>10</v>
      </c>
      <c r="C50" s="30" t="s">
        <v>523</v>
      </c>
      <c r="D50" s="2">
        <f>IF('Indicator Data'!AU52="No data","x",IF('Indicator Data'!AU52&gt;D$136,0,IF('Indicator Data'!AU52&lt;D$135,10,(D$136-'Indicator Data'!AU52)/(D$136-D$135)*10)))</f>
        <v>4.833333333333325</v>
      </c>
      <c r="E50" s="131">
        <f>(VLOOKUP($B50,'Indicator Data (national)'!$B$5:$BB$13,51,FALSE)+VLOOKUP($B50,'Indicator Data (national)'!$B$5:$BB$13,52,FALSE)+VLOOKUP($B50,'Indicator Data (national)'!$B$5:$BB$13,53,FALSE))/VLOOKUP($B50,'Indicator Data (national)'!$B$5:$BB$13,50,FALSE)*1000000</f>
        <v>0.41218975049787315</v>
      </c>
      <c r="F50" s="2">
        <f t="shared" si="1"/>
        <v>5.8781024950212686</v>
      </c>
      <c r="G50" s="3">
        <f t="shared" si="2"/>
        <v>5.3557179141772968</v>
      </c>
      <c r="H50" s="2">
        <f>IF('Indicator Data'!AW52="No data","x",IF('Indicator Data'!AW52&gt;H$136,0,IF('Indicator Data'!AW52&lt;H$135,10,(H$136-'Indicator Data'!AW52)/(H$136-H$135)*10)))</f>
        <v>7</v>
      </c>
      <c r="I50" s="2">
        <f>IF('Indicator Data'!AV52="No data","x",IF('Indicator Data'!AV52&gt;I$136,0,IF('Indicator Data'!AV52&lt;I$135,10,(I$136-'Indicator Data'!AV52)/(I$136-I$135)*10)))</f>
        <v>6.8053809404373169</v>
      </c>
      <c r="J50" s="3">
        <f t="shared" si="3"/>
        <v>6.9026904702186584</v>
      </c>
      <c r="K50" s="5">
        <f t="shared" si="4"/>
        <v>6.1292041921979781</v>
      </c>
      <c r="L50" s="2">
        <f>IF('Indicator Data'!AY52="No data","x",IF('Indicator Data'!AY52^2&gt;L$136,0,IF('Indicator Data'!AY52^2&lt;L$135,10,(L$136-'Indicator Data'!AY52^2)/(L$136-L$135)*10)))</f>
        <v>7.2136368730900005</v>
      </c>
      <c r="M50" s="2" t="str">
        <f>IF(OR('Indicator Data'!AX52=0,'Indicator Data'!AX52="No data"),"x",IF('Indicator Data'!AX52&gt;M$136,0,IF('Indicator Data'!AX52&lt;M$135,10,(M$136-'Indicator Data'!AX52)/(M$136-M$135)*10)))</f>
        <v>x</v>
      </c>
      <c r="N50" s="2">
        <f>IF('Indicator Data'!AZ52="No data","x",IF('Indicator Data'!AZ52&gt;N$136,0,IF('Indicator Data'!AZ52&lt;N$135,10,(N$136-'Indicator Data'!AZ52)/(N$136-N$135)*10)))</f>
        <v>9.379999999999999</v>
      </c>
      <c r="O50" s="2">
        <f>IF('Indicator Data'!BA52="No data","x",IF('Indicator Data'!BA52&gt;O$136,0,IF('Indicator Data'!BA52&lt;O$135,10,(O$136-'Indicator Data'!BA52)/(O$136-O$135)*10)))</f>
        <v>4.998592007188666</v>
      </c>
      <c r="P50" s="3">
        <f t="shared" si="5"/>
        <v>7.1974096267595549</v>
      </c>
      <c r="Q50" s="2">
        <f>IF('Indicator Data'!BB52="No data","x",IF('Indicator Data'!BB52&gt;Q$136,0,IF('Indicator Data'!BB52&lt;Q$135,10,(Q$136-'Indicator Data'!BB52)/(Q$136-Q$135)*10)))</f>
        <v>8.155555555555555</v>
      </c>
      <c r="R50" s="2">
        <f>IF('Indicator Data'!BC52="No data","x",IF('Indicator Data'!BC52&gt;R$136,0,IF('Indicator Data'!BC52&lt;R$135,10,(R$136-'Indicator Data'!BC52)/(R$136-R$135)*10)))</f>
        <v>10</v>
      </c>
      <c r="S50" s="3">
        <f t="shared" si="6"/>
        <v>9.0777777777777775</v>
      </c>
      <c r="T50" s="2">
        <f>IF('Indicator Data'!V52="No data","x",IF('Indicator Data'!V52&gt;T$136,0,IF('Indicator Data'!V52&lt;T$135,10,(T$136-'Indicator Data'!V52)/(T$136-T$135)*10)))</f>
        <v>9.6750000000000007</v>
      </c>
      <c r="U50" s="2">
        <f>IF('Indicator Data'!W52="No data","x",IF('Indicator Data'!W52&gt;U$136,0,IF('Indicator Data'!W52&lt;U$135,10,(U$136-'Indicator Data'!W52)/(U$136-U$135)*10)))</f>
        <v>3.180071086967549</v>
      </c>
      <c r="V50" s="2">
        <f>IF('Indicator Data'!X52="No data","x",IF('Indicator Data'!X52&gt;V$136,0,IF('Indicator Data'!X52&lt;V$135,10,(V$136-'Indicator Data'!X52)/(V$136-V$135)*10)))</f>
        <v>10</v>
      </c>
      <c r="W50" s="2">
        <f>IF('Indicator Data'!AC52="No data","x",IF('Indicator Data'!AC52&gt;W$136,0,IF('Indicator Data'!AC52&lt;W$135,10,(W$136-'Indicator Data'!AC52)/(W$136-W$135)*10)))</f>
        <v>9.757084745762711</v>
      </c>
      <c r="X50" s="3">
        <f t="shared" si="7"/>
        <v>8.1530389581825649</v>
      </c>
      <c r="Y50" s="5">
        <f t="shared" si="8"/>
        <v>8.1427421209066324</v>
      </c>
      <c r="Z50" s="83"/>
    </row>
    <row r="51" spans="1:26" s="11" customFormat="1" x14ac:dyDescent="0.25">
      <c r="A51" s="11" t="s">
        <v>395</v>
      </c>
      <c r="B51" s="30" t="s">
        <v>10</v>
      </c>
      <c r="C51" s="30" t="s">
        <v>524</v>
      </c>
      <c r="D51" s="2">
        <f>IF('Indicator Data'!AU53="No data","x",IF('Indicator Data'!AU53&gt;D$136,0,IF('Indicator Data'!AU53&lt;D$135,10,(D$136-'Indicator Data'!AU53)/(D$136-D$135)*10)))</f>
        <v>4.833333333333325</v>
      </c>
      <c r="E51" s="131">
        <f>(VLOOKUP($B51,'Indicator Data (national)'!$B$5:$BB$13,51,FALSE)+VLOOKUP($B51,'Indicator Data (national)'!$B$5:$BB$13,52,FALSE)+VLOOKUP($B51,'Indicator Data (national)'!$B$5:$BB$13,53,FALSE))/VLOOKUP($B51,'Indicator Data (national)'!$B$5:$BB$13,50,FALSE)*1000000</f>
        <v>0.41218975049787315</v>
      </c>
      <c r="F51" s="2">
        <f t="shared" si="1"/>
        <v>5.8781024950212686</v>
      </c>
      <c r="G51" s="3">
        <f t="shared" si="2"/>
        <v>5.3557179141772968</v>
      </c>
      <c r="H51" s="2">
        <f>IF('Indicator Data'!AW53="No data","x",IF('Indicator Data'!AW53&gt;H$136,0,IF('Indicator Data'!AW53&lt;H$135,10,(H$136-'Indicator Data'!AW53)/(H$136-H$135)*10)))</f>
        <v>7</v>
      </c>
      <c r="I51" s="2">
        <f>IF('Indicator Data'!AV53="No data","x",IF('Indicator Data'!AV53&gt;I$136,0,IF('Indicator Data'!AV53&lt;I$135,10,(I$136-'Indicator Data'!AV53)/(I$136-I$135)*10)))</f>
        <v>6.8053809404373169</v>
      </c>
      <c r="J51" s="3">
        <f t="shared" si="3"/>
        <v>6.9026904702186584</v>
      </c>
      <c r="K51" s="5">
        <f t="shared" si="4"/>
        <v>6.1292041921979781</v>
      </c>
      <c r="L51" s="2">
        <f>IF('Indicator Data'!AY53="No data","x",IF('Indicator Data'!AY53^2&gt;L$136,0,IF('Indicator Data'!AY53^2&lt;L$135,10,(L$136-'Indicator Data'!AY53^2)/(L$136-L$135)*10)))</f>
        <v>7.2136368730900005</v>
      </c>
      <c r="M51" s="2" t="str">
        <f>IF(OR('Indicator Data'!AX53=0,'Indicator Data'!AX53="No data"),"x",IF('Indicator Data'!AX53&gt;M$136,0,IF('Indicator Data'!AX53&lt;M$135,10,(M$136-'Indicator Data'!AX53)/(M$136-M$135)*10)))</f>
        <v>x</v>
      </c>
      <c r="N51" s="2">
        <f>IF('Indicator Data'!AZ53="No data","x",IF('Indicator Data'!AZ53&gt;N$136,0,IF('Indicator Data'!AZ53&lt;N$135,10,(N$136-'Indicator Data'!AZ53)/(N$136-N$135)*10)))</f>
        <v>9.379999999999999</v>
      </c>
      <c r="O51" s="2">
        <f>IF('Indicator Data'!BA53="No data","x",IF('Indicator Data'!BA53&gt;O$136,0,IF('Indicator Data'!BA53&lt;O$135,10,(O$136-'Indicator Data'!BA53)/(O$136-O$135)*10)))</f>
        <v>4.998592007188666</v>
      </c>
      <c r="P51" s="3">
        <f t="shared" si="5"/>
        <v>7.1974096267595549</v>
      </c>
      <c r="Q51" s="2">
        <f>IF('Indicator Data'!BB53="No data","x",IF('Indicator Data'!BB53&gt;Q$136,0,IF('Indicator Data'!BB53&lt;Q$135,10,(Q$136-'Indicator Data'!BB53)/(Q$136-Q$135)*10)))</f>
        <v>8.155555555555555</v>
      </c>
      <c r="R51" s="2">
        <f>IF('Indicator Data'!BC53="No data","x",IF('Indicator Data'!BC53&gt;R$136,0,IF('Indicator Data'!BC53&lt;R$135,10,(R$136-'Indicator Data'!BC53)/(R$136-R$135)*10)))</f>
        <v>10</v>
      </c>
      <c r="S51" s="3">
        <f t="shared" si="6"/>
        <v>9.0777777777777775</v>
      </c>
      <c r="T51" s="2">
        <f>IF('Indicator Data'!V53="No data","x",IF('Indicator Data'!V53&gt;T$136,0,IF('Indicator Data'!V53&lt;T$135,10,(T$136-'Indicator Data'!V53)/(T$136-T$135)*10)))</f>
        <v>9.6750000000000007</v>
      </c>
      <c r="U51" s="2">
        <f>IF('Indicator Data'!W53="No data","x",IF('Indicator Data'!W53&gt;U$136,0,IF('Indicator Data'!W53&lt;U$135,10,(U$136-'Indicator Data'!W53)/(U$136-U$135)*10)))</f>
        <v>2.6385703034150825</v>
      </c>
      <c r="V51" s="2">
        <f>IF('Indicator Data'!X53="No data","x",IF('Indicator Data'!X53&gt;V$136,0,IF('Indicator Data'!X53&lt;V$135,10,(V$136-'Indicator Data'!X53)/(V$136-V$135)*10)))</f>
        <v>10</v>
      </c>
      <c r="W51" s="2">
        <f>IF('Indicator Data'!AC53="No data","x",IF('Indicator Data'!AC53&gt;W$136,0,IF('Indicator Data'!AC53&lt;W$135,10,(W$136-'Indicator Data'!AC53)/(W$136-W$135)*10)))</f>
        <v>9.757084745762711</v>
      </c>
      <c r="X51" s="3">
        <f t="shared" si="7"/>
        <v>8.0176637622944487</v>
      </c>
      <c r="Y51" s="5">
        <f t="shared" si="8"/>
        <v>8.0976170556105931</v>
      </c>
      <c r="Z51" s="83"/>
    </row>
    <row r="52" spans="1:26" s="11" customFormat="1" x14ac:dyDescent="0.25">
      <c r="A52" s="11" t="s">
        <v>396</v>
      </c>
      <c r="B52" s="30" t="s">
        <v>10</v>
      </c>
      <c r="C52" s="30" t="s">
        <v>525</v>
      </c>
      <c r="D52" s="2">
        <f>IF('Indicator Data'!AU54="No data","x",IF('Indicator Data'!AU54&gt;D$136,0,IF('Indicator Data'!AU54&lt;D$135,10,(D$136-'Indicator Data'!AU54)/(D$136-D$135)*10)))</f>
        <v>4.833333333333325</v>
      </c>
      <c r="E52" s="131">
        <f>(VLOOKUP($B52,'Indicator Data (national)'!$B$5:$BB$13,51,FALSE)+VLOOKUP($B52,'Indicator Data (national)'!$B$5:$BB$13,52,FALSE)+VLOOKUP($B52,'Indicator Data (national)'!$B$5:$BB$13,53,FALSE))/VLOOKUP($B52,'Indicator Data (national)'!$B$5:$BB$13,50,FALSE)*1000000</f>
        <v>0.41218975049787315</v>
      </c>
      <c r="F52" s="2">
        <f t="shared" si="1"/>
        <v>5.8781024950212686</v>
      </c>
      <c r="G52" s="3">
        <f t="shared" si="2"/>
        <v>5.3557179141772968</v>
      </c>
      <c r="H52" s="2">
        <f>IF('Indicator Data'!AW54="No data","x",IF('Indicator Data'!AW54&gt;H$136,0,IF('Indicator Data'!AW54&lt;H$135,10,(H$136-'Indicator Data'!AW54)/(H$136-H$135)*10)))</f>
        <v>7</v>
      </c>
      <c r="I52" s="2">
        <f>IF('Indicator Data'!AV54="No data","x",IF('Indicator Data'!AV54&gt;I$136,0,IF('Indicator Data'!AV54&lt;I$135,10,(I$136-'Indicator Data'!AV54)/(I$136-I$135)*10)))</f>
        <v>6.8053809404373169</v>
      </c>
      <c r="J52" s="3">
        <f t="shared" si="3"/>
        <v>6.9026904702186584</v>
      </c>
      <c r="K52" s="5">
        <f t="shared" si="4"/>
        <v>6.1292041921979781</v>
      </c>
      <c r="L52" s="2">
        <f>IF('Indicator Data'!AY54="No data","x",IF('Indicator Data'!AY54^2&gt;L$136,0,IF('Indicator Data'!AY54^2&lt;L$135,10,(L$136-'Indicator Data'!AY54^2)/(L$136-L$135)*10)))</f>
        <v>7.2136368730900005</v>
      </c>
      <c r="M52" s="2" t="str">
        <f>IF(OR('Indicator Data'!AX54=0,'Indicator Data'!AX54="No data"),"x",IF('Indicator Data'!AX54&gt;M$136,0,IF('Indicator Data'!AX54&lt;M$135,10,(M$136-'Indicator Data'!AX54)/(M$136-M$135)*10)))</f>
        <v>x</v>
      </c>
      <c r="N52" s="2">
        <f>IF('Indicator Data'!AZ54="No data","x",IF('Indicator Data'!AZ54&gt;N$136,0,IF('Indicator Data'!AZ54&lt;N$135,10,(N$136-'Indicator Data'!AZ54)/(N$136-N$135)*10)))</f>
        <v>9.379999999999999</v>
      </c>
      <c r="O52" s="2">
        <f>IF('Indicator Data'!BA54="No data","x",IF('Indicator Data'!BA54&gt;O$136,0,IF('Indicator Data'!BA54&lt;O$135,10,(O$136-'Indicator Data'!BA54)/(O$136-O$135)*10)))</f>
        <v>4.998592007188666</v>
      </c>
      <c r="P52" s="3">
        <f t="shared" si="5"/>
        <v>7.1974096267595549</v>
      </c>
      <c r="Q52" s="2">
        <f>IF('Indicator Data'!BB54="No data","x",IF('Indicator Data'!BB54&gt;Q$136,0,IF('Indicator Data'!BB54&lt;Q$135,10,(Q$136-'Indicator Data'!BB54)/(Q$136-Q$135)*10)))</f>
        <v>8.155555555555555</v>
      </c>
      <c r="R52" s="2">
        <f>IF('Indicator Data'!BC54="No data","x",IF('Indicator Data'!BC54&gt;R$136,0,IF('Indicator Data'!BC54&lt;R$135,10,(R$136-'Indicator Data'!BC54)/(R$136-R$135)*10)))</f>
        <v>10</v>
      </c>
      <c r="S52" s="3">
        <f t="shared" si="6"/>
        <v>9.0777777777777775</v>
      </c>
      <c r="T52" s="2">
        <f>IF('Indicator Data'!V54="No data","x",IF('Indicator Data'!V54&gt;T$136,0,IF('Indicator Data'!V54&lt;T$135,10,(T$136-'Indicator Data'!V54)/(T$136-T$135)*10)))</f>
        <v>9.6750000000000007</v>
      </c>
      <c r="U52" s="2">
        <f>IF('Indicator Data'!W54="No data","x",IF('Indicator Data'!W54&gt;U$136,0,IF('Indicator Data'!W54&lt;U$135,10,(U$136-'Indicator Data'!W54)/(U$136-U$135)*10)))</f>
        <v>3.871777641081569</v>
      </c>
      <c r="V52" s="2">
        <f>IF('Indicator Data'!X54="No data","x",IF('Indicator Data'!X54&gt;V$136,0,IF('Indicator Data'!X54&lt;V$135,10,(V$136-'Indicator Data'!X54)/(V$136-V$135)*10)))</f>
        <v>10</v>
      </c>
      <c r="W52" s="2">
        <f>IF('Indicator Data'!AC54="No data","x",IF('Indicator Data'!AC54&gt;W$136,0,IF('Indicator Data'!AC54&lt;W$135,10,(W$136-'Indicator Data'!AC54)/(W$136-W$135)*10)))</f>
        <v>9.757084745762711</v>
      </c>
      <c r="X52" s="3">
        <f t="shared" si="7"/>
        <v>8.3259655967110699</v>
      </c>
      <c r="Y52" s="5">
        <f t="shared" si="8"/>
        <v>8.2003843337494686</v>
      </c>
      <c r="Z52" s="83"/>
    </row>
    <row r="53" spans="1:26" s="11" customFormat="1" x14ac:dyDescent="0.25">
      <c r="A53" s="11" t="s">
        <v>397</v>
      </c>
      <c r="B53" s="30" t="s">
        <v>10</v>
      </c>
      <c r="C53" s="30" t="s">
        <v>526</v>
      </c>
      <c r="D53" s="2">
        <f>IF('Indicator Data'!AU55="No data","x",IF('Indicator Data'!AU55&gt;D$136,0,IF('Indicator Data'!AU55&lt;D$135,10,(D$136-'Indicator Data'!AU55)/(D$136-D$135)*10)))</f>
        <v>4.833333333333325</v>
      </c>
      <c r="E53" s="131">
        <f>(VLOOKUP($B53,'Indicator Data (national)'!$B$5:$BB$13,51,FALSE)+VLOOKUP($B53,'Indicator Data (national)'!$B$5:$BB$13,52,FALSE)+VLOOKUP($B53,'Indicator Data (national)'!$B$5:$BB$13,53,FALSE))/VLOOKUP($B53,'Indicator Data (national)'!$B$5:$BB$13,50,FALSE)*1000000</f>
        <v>0.41218975049787315</v>
      </c>
      <c r="F53" s="2">
        <f t="shared" si="1"/>
        <v>5.8781024950212686</v>
      </c>
      <c r="G53" s="3">
        <f t="shared" si="2"/>
        <v>5.3557179141772968</v>
      </c>
      <c r="H53" s="2">
        <f>IF('Indicator Data'!AW55="No data","x",IF('Indicator Data'!AW55&gt;H$136,0,IF('Indicator Data'!AW55&lt;H$135,10,(H$136-'Indicator Data'!AW55)/(H$136-H$135)*10)))</f>
        <v>7</v>
      </c>
      <c r="I53" s="2">
        <f>IF('Indicator Data'!AV55="No data","x",IF('Indicator Data'!AV55&gt;I$136,0,IF('Indicator Data'!AV55&lt;I$135,10,(I$136-'Indicator Data'!AV55)/(I$136-I$135)*10)))</f>
        <v>6.8053809404373169</v>
      </c>
      <c r="J53" s="3">
        <f t="shared" si="3"/>
        <v>6.9026904702186584</v>
      </c>
      <c r="K53" s="5">
        <f t="shared" si="4"/>
        <v>6.1292041921979781</v>
      </c>
      <c r="L53" s="2">
        <f>IF('Indicator Data'!AY55="No data","x",IF('Indicator Data'!AY55^2&gt;L$136,0,IF('Indicator Data'!AY55^2&lt;L$135,10,(L$136-'Indicator Data'!AY55^2)/(L$136-L$135)*10)))</f>
        <v>7.2136368730900005</v>
      </c>
      <c r="M53" s="2" t="str">
        <f>IF(OR('Indicator Data'!AX55=0,'Indicator Data'!AX55="No data"),"x",IF('Indicator Data'!AX55&gt;M$136,0,IF('Indicator Data'!AX55&lt;M$135,10,(M$136-'Indicator Data'!AX55)/(M$136-M$135)*10)))</f>
        <v>x</v>
      </c>
      <c r="N53" s="2">
        <f>IF('Indicator Data'!AZ55="No data","x",IF('Indicator Data'!AZ55&gt;N$136,0,IF('Indicator Data'!AZ55&lt;N$135,10,(N$136-'Indicator Data'!AZ55)/(N$136-N$135)*10)))</f>
        <v>9.379999999999999</v>
      </c>
      <c r="O53" s="2">
        <f>IF('Indicator Data'!BA55="No data","x",IF('Indicator Data'!BA55&gt;O$136,0,IF('Indicator Data'!BA55&lt;O$135,10,(O$136-'Indicator Data'!BA55)/(O$136-O$135)*10)))</f>
        <v>4.998592007188666</v>
      </c>
      <c r="P53" s="3">
        <f t="shared" si="5"/>
        <v>7.1974096267595549</v>
      </c>
      <c r="Q53" s="2">
        <f>IF('Indicator Data'!BB55="No data","x",IF('Indicator Data'!BB55&gt;Q$136,0,IF('Indicator Data'!BB55&lt;Q$135,10,(Q$136-'Indicator Data'!BB55)/(Q$136-Q$135)*10)))</f>
        <v>8.155555555555555</v>
      </c>
      <c r="R53" s="2">
        <f>IF('Indicator Data'!BC55="No data","x",IF('Indicator Data'!BC55&gt;R$136,0,IF('Indicator Data'!BC55&lt;R$135,10,(R$136-'Indicator Data'!BC55)/(R$136-R$135)*10)))</f>
        <v>10</v>
      </c>
      <c r="S53" s="3">
        <f t="shared" si="6"/>
        <v>9.0777777777777775</v>
      </c>
      <c r="T53" s="2">
        <f>IF('Indicator Data'!V55="No data","x",IF('Indicator Data'!V55&gt;T$136,0,IF('Indicator Data'!V55&lt;T$135,10,(T$136-'Indicator Data'!V55)/(T$136-T$135)*10)))</f>
        <v>9.6750000000000007</v>
      </c>
      <c r="U53" s="2">
        <f>IF('Indicator Data'!W55="No data","x",IF('Indicator Data'!W55&gt;U$136,0,IF('Indicator Data'!W55&lt;U$135,10,(U$136-'Indicator Data'!W55)/(U$136-U$135)*10)))</f>
        <v>1.0540735726078418</v>
      </c>
      <c r="V53" s="2">
        <f>IF('Indicator Data'!X55="No data","x",IF('Indicator Data'!X55&gt;V$136,0,IF('Indicator Data'!X55&lt;V$135,10,(V$136-'Indicator Data'!X55)/(V$136-V$135)*10)))</f>
        <v>10</v>
      </c>
      <c r="W53" s="2">
        <f>IF('Indicator Data'!AC55="No data","x",IF('Indicator Data'!AC55&gt;W$136,0,IF('Indicator Data'!AC55&lt;W$135,10,(W$136-'Indicator Data'!AC55)/(W$136-W$135)*10)))</f>
        <v>9.757084745762711</v>
      </c>
      <c r="X53" s="3">
        <f t="shared" si="7"/>
        <v>7.6215395795926382</v>
      </c>
      <c r="Y53" s="5">
        <f t="shared" si="8"/>
        <v>7.9655756613766577</v>
      </c>
      <c r="Z53" s="83"/>
    </row>
    <row r="54" spans="1:26" s="11" customFormat="1" x14ac:dyDescent="0.25">
      <c r="A54" s="11" t="s">
        <v>398</v>
      </c>
      <c r="B54" s="30" t="s">
        <v>12</v>
      </c>
      <c r="C54" s="30" t="s">
        <v>527</v>
      </c>
      <c r="D54" s="2">
        <f>IF('Indicator Data'!AU56="No data","x",IF('Indicator Data'!AU56&gt;D$136,0,IF('Indicator Data'!AU56&lt;D$135,10,(D$136-'Indicator Data'!AU56)/(D$136-D$135)*10)))</f>
        <v>5.25</v>
      </c>
      <c r="E54" s="131">
        <f>(VLOOKUP($B54,'Indicator Data (national)'!$B$5:$BB$13,51,FALSE)+VLOOKUP($B54,'Indicator Data (national)'!$B$5:$BB$13,52,FALSE)+VLOOKUP($B54,'Indicator Data (national)'!$B$5:$BB$13,53,FALSE))/VLOOKUP($B54,'Indicator Data (national)'!$B$5:$BB$13,50,FALSE)*1000000</f>
        <v>0.16621287584488748</v>
      </c>
      <c r="F54" s="2">
        <f t="shared" si="1"/>
        <v>8.3378712415511238</v>
      </c>
      <c r="G54" s="3">
        <f t="shared" si="2"/>
        <v>6.7939356207755619</v>
      </c>
      <c r="H54" s="2">
        <f>IF('Indicator Data'!AW56="No data","x",IF('Indicator Data'!AW56&gt;H$136,0,IF('Indicator Data'!AW56&lt;H$135,10,(H$136-'Indicator Data'!AW56)/(H$136-H$135)*10)))</f>
        <v>6.5</v>
      </c>
      <c r="I54" s="2">
        <f>IF('Indicator Data'!AV56="No data","x",IF('Indicator Data'!AV56&gt;I$136,0,IF('Indicator Data'!AV56&lt;I$135,10,(I$136-'Indicator Data'!AV56)/(I$136-I$135)*10)))</f>
        <v>6.4141550064086914</v>
      </c>
      <c r="J54" s="3">
        <f t="shared" si="3"/>
        <v>6.4570775032043457</v>
      </c>
      <c r="K54" s="5">
        <f t="shared" si="4"/>
        <v>6.6255065619899538</v>
      </c>
      <c r="L54" s="2">
        <f>IF('Indicator Data'!AY56="No data","x",IF('Indicator Data'!AY56^2&gt;L$136,0,IF('Indicator Data'!AY56^2&lt;L$135,10,(L$136-'Indicator Data'!AY56^2)/(L$136-L$135)*10)))</f>
        <v>10</v>
      </c>
      <c r="M54" s="2" t="str">
        <f>IF(OR('Indicator Data'!AX56=0,'Indicator Data'!AX56="No data"),"x",IF('Indicator Data'!AX56&gt;M$136,0,IF('Indicator Data'!AX56&lt;M$135,10,(M$136-'Indicator Data'!AX56)/(M$136-M$135)*10)))</f>
        <v>x</v>
      </c>
      <c r="N54" s="2">
        <f>IF('Indicator Data'!AZ56="No data","x",IF('Indicator Data'!AZ56&gt;N$136,0,IF('Indicator Data'!AZ56&lt;N$135,10,(N$136-'Indicator Data'!AZ56)/(N$136-N$135)*10)))</f>
        <v>9.83</v>
      </c>
      <c r="O54" s="2">
        <f>IF('Indicator Data'!BA56="No data","x",IF('Indicator Data'!BA56&gt;O$136,0,IF('Indicator Data'!BA56&lt;O$135,10,(O$136-'Indicator Data'!BA56)/(O$136-O$135)*10)))</f>
        <v>8.24142514375459</v>
      </c>
      <c r="P54" s="3">
        <f t="shared" si="5"/>
        <v>9.3571417145848628</v>
      </c>
      <c r="Q54" s="2">
        <f>IF('Indicator Data'!BB56="No data","x",IF('Indicator Data'!BB56&gt;Q$136,0,IF('Indicator Data'!BB56&lt;Q$135,10,(Q$136-'Indicator Data'!BB56)/(Q$136-Q$135)*10)))</f>
        <v>10</v>
      </c>
      <c r="R54" s="2">
        <f>IF('Indicator Data'!BC56="No data","x",IF('Indicator Data'!BC56&gt;R$136,0,IF('Indicator Data'!BC56&lt;R$135,10,(R$136-'Indicator Data'!BC56)/(R$136-R$135)*10)))</f>
        <v>9.9400000000000013</v>
      </c>
      <c r="S54" s="3">
        <f t="shared" si="6"/>
        <v>9.9700000000000006</v>
      </c>
      <c r="T54" s="2">
        <f>IF('Indicator Data'!V56="No data","x",IF('Indicator Data'!V56&gt;T$136,0,IF('Indicator Data'!V56&lt;T$135,10,(T$136-'Indicator Data'!V56)/(T$136-T$135)*10)))</f>
        <v>9.9499999999999993</v>
      </c>
      <c r="U54" s="2">
        <f>IF('Indicator Data'!W56="No data","x",IF('Indicator Data'!W56&gt;U$136,0,IF('Indicator Data'!W56&lt;U$135,10,(U$136-'Indicator Data'!W56)/(U$136-U$135)*10)))</f>
        <v>1.0555555555555556</v>
      </c>
      <c r="V54" s="2">
        <f>IF('Indicator Data'!X56="No data","x",IF('Indicator Data'!X56&gt;V$136,0,IF('Indicator Data'!X56&lt;V$135,10,(V$136-'Indicator Data'!X56)/(V$136-V$135)*10)))</f>
        <v>10</v>
      </c>
      <c r="W54" s="2">
        <f>IF('Indicator Data'!AC56="No data","x",IF('Indicator Data'!AC56&gt;W$136,0,IF('Indicator Data'!AC56&lt;W$135,10,(W$136-'Indicator Data'!AC56)/(W$136-W$135)*10)))</f>
        <v>10</v>
      </c>
      <c r="X54" s="3">
        <f t="shared" si="7"/>
        <v>7.7513888888888891</v>
      </c>
      <c r="Y54" s="5">
        <f t="shared" si="8"/>
        <v>9.0261768678245833</v>
      </c>
      <c r="Z54" s="83"/>
    </row>
    <row r="55" spans="1:26" s="11" customFormat="1" x14ac:dyDescent="0.25">
      <c r="A55" s="11" t="s">
        <v>399</v>
      </c>
      <c r="B55" s="30" t="s">
        <v>12</v>
      </c>
      <c r="C55" s="30" t="s">
        <v>528</v>
      </c>
      <c r="D55" s="2">
        <f>IF('Indicator Data'!AU57="No data","x",IF('Indicator Data'!AU57&gt;D$136,0,IF('Indicator Data'!AU57&lt;D$135,10,(D$136-'Indicator Data'!AU57)/(D$136-D$135)*10)))</f>
        <v>5.25</v>
      </c>
      <c r="E55" s="131">
        <f>(VLOOKUP($B55,'Indicator Data (national)'!$B$5:$BB$13,51,FALSE)+VLOOKUP($B55,'Indicator Data (national)'!$B$5:$BB$13,52,FALSE)+VLOOKUP($B55,'Indicator Data (national)'!$B$5:$BB$13,53,FALSE))/VLOOKUP($B55,'Indicator Data (national)'!$B$5:$BB$13,50,FALSE)*1000000</f>
        <v>0.16621287584488748</v>
      </c>
      <c r="F55" s="2">
        <f t="shared" si="1"/>
        <v>8.3378712415511238</v>
      </c>
      <c r="G55" s="3">
        <f t="shared" si="2"/>
        <v>6.7939356207755619</v>
      </c>
      <c r="H55" s="2">
        <f>IF('Indicator Data'!AW57="No data","x",IF('Indicator Data'!AW57&gt;H$136,0,IF('Indicator Data'!AW57&lt;H$135,10,(H$136-'Indicator Data'!AW57)/(H$136-H$135)*10)))</f>
        <v>6.5</v>
      </c>
      <c r="I55" s="2">
        <f>IF('Indicator Data'!AV57="No data","x",IF('Indicator Data'!AV57&gt;I$136,0,IF('Indicator Data'!AV57&lt;I$135,10,(I$136-'Indicator Data'!AV57)/(I$136-I$135)*10)))</f>
        <v>6.4141550064086914</v>
      </c>
      <c r="J55" s="3">
        <f t="shared" si="3"/>
        <v>6.4570775032043457</v>
      </c>
      <c r="K55" s="5">
        <f t="shared" si="4"/>
        <v>6.6255065619899538</v>
      </c>
      <c r="L55" s="2">
        <f>IF('Indicator Data'!AY57="No data","x",IF('Indicator Data'!AY57^2&gt;L$136,0,IF('Indicator Data'!AY57^2&lt;L$135,10,(L$136-'Indicator Data'!AY57^2)/(L$136-L$135)*10)))</f>
        <v>10</v>
      </c>
      <c r="M55" s="2" t="str">
        <f>IF(OR('Indicator Data'!AX57=0,'Indicator Data'!AX57="No data"),"x",IF('Indicator Data'!AX57&gt;M$136,0,IF('Indicator Data'!AX57&lt;M$135,10,(M$136-'Indicator Data'!AX57)/(M$136-M$135)*10)))</f>
        <v>x</v>
      </c>
      <c r="N55" s="2">
        <f>IF('Indicator Data'!AZ57="No data","x",IF('Indicator Data'!AZ57&gt;N$136,0,IF('Indicator Data'!AZ57&lt;N$135,10,(N$136-'Indicator Data'!AZ57)/(N$136-N$135)*10)))</f>
        <v>9.83</v>
      </c>
      <c r="O55" s="2">
        <f>IF('Indicator Data'!BA57="No data","x",IF('Indicator Data'!BA57&gt;O$136,0,IF('Indicator Data'!BA57&lt;O$135,10,(O$136-'Indicator Data'!BA57)/(O$136-O$135)*10)))</f>
        <v>8.24142514375459</v>
      </c>
      <c r="P55" s="3">
        <f t="shared" si="5"/>
        <v>9.3571417145848628</v>
      </c>
      <c r="Q55" s="2">
        <f>IF('Indicator Data'!BB57="No data","x",IF('Indicator Data'!BB57&gt;Q$136,0,IF('Indicator Data'!BB57&lt;Q$135,10,(Q$136-'Indicator Data'!BB57)/(Q$136-Q$135)*10)))</f>
        <v>10</v>
      </c>
      <c r="R55" s="2">
        <f>IF('Indicator Data'!BC57="No data","x",IF('Indicator Data'!BC57&gt;R$136,0,IF('Indicator Data'!BC57&lt;R$135,10,(R$136-'Indicator Data'!BC57)/(R$136-R$135)*10)))</f>
        <v>9.9400000000000013</v>
      </c>
      <c r="S55" s="3">
        <f t="shared" si="6"/>
        <v>9.9700000000000006</v>
      </c>
      <c r="T55" s="2">
        <f>IF('Indicator Data'!V57="No data","x",IF('Indicator Data'!V57&gt;T$136,0,IF('Indicator Data'!V57&lt;T$135,10,(T$136-'Indicator Data'!V57)/(T$136-T$135)*10)))</f>
        <v>9.9499999999999993</v>
      </c>
      <c r="U55" s="2">
        <f>IF('Indicator Data'!W57="No data","x",IF('Indicator Data'!W57&gt;U$136,0,IF('Indicator Data'!W57&lt;U$135,10,(U$136-'Indicator Data'!W57)/(U$136-U$135)*10)))</f>
        <v>0.88888888888888895</v>
      </c>
      <c r="V55" s="2">
        <f>IF('Indicator Data'!X57="No data","x",IF('Indicator Data'!X57&gt;V$136,0,IF('Indicator Data'!X57&lt;V$135,10,(V$136-'Indicator Data'!X57)/(V$136-V$135)*10)))</f>
        <v>10</v>
      </c>
      <c r="W55" s="2">
        <f>IF('Indicator Data'!AC57="No data","x",IF('Indicator Data'!AC57&gt;W$136,0,IF('Indicator Data'!AC57&lt;W$135,10,(W$136-'Indicator Data'!AC57)/(W$136-W$135)*10)))</f>
        <v>10</v>
      </c>
      <c r="X55" s="3">
        <f t="shared" si="7"/>
        <v>7.7097222222222221</v>
      </c>
      <c r="Y55" s="5">
        <f t="shared" si="8"/>
        <v>9.012287978935694</v>
      </c>
      <c r="Z55" s="83"/>
    </row>
    <row r="56" spans="1:26" s="11" customFormat="1" x14ac:dyDescent="0.25">
      <c r="A56" s="11" t="s">
        <v>400</v>
      </c>
      <c r="B56" s="30" t="s">
        <v>12</v>
      </c>
      <c r="C56" s="30" t="s">
        <v>529</v>
      </c>
      <c r="D56" s="2">
        <f>IF('Indicator Data'!AU58="No data","x",IF('Indicator Data'!AU58&gt;D$136,0,IF('Indicator Data'!AU58&lt;D$135,10,(D$136-'Indicator Data'!AU58)/(D$136-D$135)*10)))</f>
        <v>5.25</v>
      </c>
      <c r="E56" s="131">
        <f>(VLOOKUP($B56,'Indicator Data (national)'!$B$5:$BB$13,51,FALSE)+VLOOKUP($B56,'Indicator Data (national)'!$B$5:$BB$13,52,FALSE)+VLOOKUP($B56,'Indicator Data (national)'!$B$5:$BB$13,53,FALSE))/VLOOKUP($B56,'Indicator Data (national)'!$B$5:$BB$13,50,FALSE)*1000000</f>
        <v>0.16621287584488748</v>
      </c>
      <c r="F56" s="2">
        <f t="shared" si="1"/>
        <v>8.3378712415511238</v>
      </c>
      <c r="G56" s="3">
        <f t="shared" si="2"/>
        <v>6.7939356207755619</v>
      </c>
      <c r="H56" s="2">
        <f>IF('Indicator Data'!AW58="No data","x",IF('Indicator Data'!AW58&gt;H$136,0,IF('Indicator Data'!AW58&lt;H$135,10,(H$136-'Indicator Data'!AW58)/(H$136-H$135)*10)))</f>
        <v>6.5</v>
      </c>
      <c r="I56" s="2">
        <f>IF('Indicator Data'!AV58="No data","x",IF('Indicator Data'!AV58&gt;I$136,0,IF('Indicator Data'!AV58&lt;I$135,10,(I$136-'Indicator Data'!AV58)/(I$136-I$135)*10)))</f>
        <v>6.4141550064086914</v>
      </c>
      <c r="J56" s="3">
        <f t="shared" si="3"/>
        <v>6.4570775032043457</v>
      </c>
      <c r="K56" s="5">
        <f t="shared" si="4"/>
        <v>6.6255065619899538</v>
      </c>
      <c r="L56" s="2">
        <f>IF('Indicator Data'!AY58="No data","x",IF('Indicator Data'!AY58^2&gt;L$136,0,IF('Indicator Data'!AY58^2&lt;L$135,10,(L$136-'Indicator Data'!AY58^2)/(L$136-L$135)*10)))</f>
        <v>10</v>
      </c>
      <c r="M56" s="2" t="str">
        <f>IF(OR('Indicator Data'!AX58=0,'Indicator Data'!AX58="No data"),"x",IF('Indicator Data'!AX58&gt;M$136,0,IF('Indicator Data'!AX58&lt;M$135,10,(M$136-'Indicator Data'!AX58)/(M$136-M$135)*10)))</f>
        <v>x</v>
      </c>
      <c r="N56" s="2">
        <f>IF('Indicator Data'!AZ58="No data","x",IF('Indicator Data'!AZ58&gt;N$136,0,IF('Indicator Data'!AZ58&lt;N$135,10,(N$136-'Indicator Data'!AZ58)/(N$136-N$135)*10)))</f>
        <v>9.83</v>
      </c>
      <c r="O56" s="2">
        <f>IF('Indicator Data'!BA58="No data","x",IF('Indicator Data'!BA58&gt;O$136,0,IF('Indicator Data'!BA58&lt;O$135,10,(O$136-'Indicator Data'!BA58)/(O$136-O$135)*10)))</f>
        <v>8.24142514375459</v>
      </c>
      <c r="P56" s="3">
        <f t="shared" si="5"/>
        <v>9.3571417145848628</v>
      </c>
      <c r="Q56" s="2">
        <f>IF('Indicator Data'!BB58="No data","x",IF('Indicator Data'!BB58&gt;Q$136,0,IF('Indicator Data'!BB58&lt;Q$135,10,(Q$136-'Indicator Data'!BB58)/(Q$136-Q$135)*10)))</f>
        <v>10</v>
      </c>
      <c r="R56" s="2">
        <f>IF('Indicator Data'!BC58="No data","x",IF('Indicator Data'!BC58&gt;R$136,0,IF('Indicator Data'!BC58&lt;R$135,10,(R$136-'Indicator Data'!BC58)/(R$136-R$135)*10)))</f>
        <v>9.9400000000000013</v>
      </c>
      <c r="S56" s="3">
        <f t="shared" si="6"/>
        <v>9.9700000000000006</v>
      </c>
      <c r="T56" s="2">
        <f>IF('Indicator Data'!V58="No data","x",IF('Indicator Data'!V58&gt;T$136,0,IF('Indicator Data'!V58&lt;T$135,10,(T$136-'Indicator Data'!V58)/(T$136-T$135)*10)))</f>
        <v>9.9499999999999993</v>
      </c>
      <c r="U56" s="2">
        <f>IF('Indicator Data'!W58="No data","x",IF('Indicator Data'!W58&gt;U$136,0,IF('Indicator Data'!W58&lt;U$135,10,(U$136-'Indicator Data'!W58)/(U$136-U$135)*10)))</f>
        <v>0</v>
      </c>
      <c r="V56" s="2">
        <f>IF('Indicator Data'!X58="No data","x",IF('Indicator Data'!X58&gt;V$136,0,IF('Indicator Data'!X58&lt;V$135,10,(V$136-'Indicator Data'!X58)/(V$136-V$135)*10)))</f>
        <v>10</v>
      </c>
      <c r="W56" s="2">
        <f>IF('Indicator Data'!AC58="No data","x",IF('Indicator Data'!AC58&gt;W$136,0,IF('Indicator Data'!AC58&lt;W$135,10,(W$136-'Indicator Data'!AC58)/(W$136-W$135)*10)))</f>
        <v>10</v>
      </c>
      <c r="X56" s="3">
        <f t="shared" si="7"/>
        <v>7.4874999999999998</v>
      </c>
      <c r="Y56" s="5">
        <f t="shared" si="8"/>
        <v>8.9382139048616214</v>
      </c>
      <c r="Z56" s="83"/>
    </row>
    <row r="57" spans="1:26" s="11" customFormat="1" x14ac:dyDescent="0.25">
      <c r="A57" s="11" t="s">
        <v>401</v>
      </c>
      <c r="B57" s="30" t="s">
        <v>12</v>
      </c>
      <c r="C57" s="30" t="s">
        <v>530</v>
      </c>
      <c r="D57" s="2">
        <f>IF('Indicator Data'!AU59="No data","x",IF('Indicator Data'!AU59&gt;D$136,0,IF('Indicator Data'!AU59&lt;D$135,10,(D$136-'Indicator Data'!AU59)/(D$136-D$135)*10)))</f>
        <v>5.25</v>
      </c>
      <c r="E57" s="131">
        <f>(VLOOKUP($B57,'Indicator Data (national)'!$B$5:$BB$13,51,FALSE)+VLOOKUP($B57,'Indicator Data (national)'!$B$5:$BB$13,52,FALSE)+VLOOKUP($B57,'Indicator Data (national)'!$B$5:$BB$13,53,FALSE))/VLOOKUP($B57,'Indicator Data (national)'!$B$5:$BB$13,50,FALSE)*1000000</f>
        <v>0.16621287584488748</v>
      </c>
      <c r="F57" s="2">
        <f t="shared" si="1"/>
        <v>8.3378712415511238</v>
      </c>
      <c r="G57" s="3">
        <f t="shared" si="2"/>
        <v>6.7939356207755619</v>
      </c>
      <c r="H57" s="2">
        <f>IF('Indicator Data'!AW59="No data","x",IF('Indicator Data'!AW59&gt;H$136,0,IF('Indicator Data'!AW59&lt;H$135,10,(H$136-'Indicator Data'!AW59)/(H$136-H$135)*10)))</f>
        <v>6.5</v>
      </c>
      <c r="I57" s="2">
        <f>IF('Indicator Data'!AV59="No data","x",IF('Indicator Data'!AV59&gt;I$136,0,IF('Indicator Data'!AV59&lt;I$135,10,(I$136-'Indicator Data'!AV59)/(I$136-I$135)*10)))</f>
        <v>6.4141550064086914</v>
      </c>
      <c r="J57" s="3">
        <f t="shared" si="3"/>
        <v>6.4570775032043457</v>
      </c>
      <c r="K57" s="5">
        <f t="shared" si="4"/>
        <v>6.6255065619899538</v>
      </c>
      <c r="L57" s="2">
        <f>IF('Indicator Data'!AY59="No data","x",IF('Indicator Data'!AY59^2&gt;L$136,0,IF('Indicator Data'!AY59^2&lt;L$135,10,(L$136-'Indicator Data'!AY59^2)/(L$136-L$135)*10)))</f>
        <v>10</v>
      </c>
      <c r="M57" s="2" t="str">
        <f>IF(OR('Indicator Data'!AX59=0,'Indicator Data'!AX59="No data"),"x",IF('Indicator Data'!AX59&gt;M$136,0,IF('Indicator Data'!AX59&lt;M$135,10,(M$136-'Indicator Data'!AX59)/(M$136-M$135)*10)))</f>
        <v>x</v>
      </c>
      <c r="N57" s="2">
        <f>IF('Indicator Data'!AZ59="No data","x",IF('Indicator Data'!AZ59&gt;N$136,0,IF('Indicator Data'!AZ59&lt;N$135,10,(N$136-'Indicator Data'!AZ59)/(N$136-N$135)*10)))</f>
        <v>9.83</v>
      </c>
      <c r="O57" s="2">
        <f>IF('Indicator Data'!BA59="No data","x",IF('Indicator Data'!BA59&gt;O$136,0,IF('Indicator Data'!BA59&lt;O$135,10,(O$136-'Indicator Data'!BA59)/(O$136-O$135)*10)))</f>
        <v>8.24142514375459</v>
      </c>
      <c r="P57" s="3">
        <f t="shared" si="5"/>
        <v>9.3571417145848628</v>
      </c>
      <c r="Q57" s="2">
        <f>IF('Indicator Data'!BB59="No data","x",IF('Indicator Data'!BB59&gt;Q$136,0,IF('Indicator Data'!BB59&lt;Q$135,10,(Q$136-'Indicator Data'!BB59)/(Q$136-Q$135)*10)))</f>
        <v>10</v>
      </c>
      <c r="R57" s="2">
        <f>IF('Indicator Data'!BC59="No data","x",IF('Indicator Data'!BC59&gt;R$136,0,IF('Indicator Data'!BC59&lt;R$135,10,(R$136-'Indicator Data'!BC59)/(R$136-R$135)*10)))</f>
        <v>9.9400000000000013</v>
      </c>
      <c r="S57" s="3">
        <f t="shared" si="6"/>
        <v>9.9700000000000006</v>
      </c>
      <c r="T57" s="2">
        <f>IF('Indicator Data'!V59="No data","x",IF('Indicator Data'!V59&gt;T$136,0,IF('Indicator Data'!V59&lt;T$135,10,(T$136-'Indicator Data'!V59)/(T$136-T$135)*10)))</f>
        <v>9.9499999999999993</v>
      </c>
      <c r="U57" s="2">
        <f>IF('Indicator Data'!W59="No data","x",IF('Indicator Data'!W59&gt;U$136,0,IF('Indicator Data'!W59&lt;U$135,10,(U$136-'Indicator Data'!W59)/(U$136-U$135)*10)))</f>
        <v>0.38888888888888729</v>
      </c>
      <c r="V57" s="2">
        <f>IF('Indicator Data'!X59="No data","x",IF('Indicator Data'!X59&gt;V$136,0,IF('Indicator Data'!X59&lt;V$135,10,(V$136-'Indicator Data'!X59)/(V$136-V$135)*10)))</f>
        <v>10</v>
      </c>
      <c r="W57" s="2">
        <f>IF('Indicator Data'!AC59="No data","x",IF('Indicator Data'!AC59&gt;W$136,0,IF('Indicator Data'!AC59&lt;W$135,10,(W$136-'Indicator Data'!AC59)/(W$136-W$135)*10)))</f>
        <v>10</v>
      </c>
      <c r="X57" s="3">
        <f t="shared" si="7"/>
        <v>7.5847222222222213</v>
      </c>
      <c r="Y57" s="5">
        <f t="shared" si="8"/>
        <v>8.9706213122690279</v>
      </c>
      <c r="Z57" s="83"/>
    </row>
    <row r="58" spans="1:26" s="11" customFormat="1" x14ac:dyDescent="0.25">
      <c r="A58" s="11" t="s">
        <v>402</v>
      </c>
      <c r="B58" s="30" t="s">
        <v>12</v>
      </c>
      <c r="C58" s="30" t="s">
        <v>531</v>
      </c>
      <c r="D58" s="2">
        <f>IF('Indicator Data'!AU60="No data","x",IF('Indicator Data'!AU60&gt;D$136,0,IF('Indicator Data'!AU60&lt;D$135,10,(D$136-'Indicator Data'!AU60)/(D$136-D$135)*10)))</f>
        <v>5.25</v>
      </c>
      <c r="E58" s="131">
        <f>(VLOOKUP($B58,'Indicator Data (national)'!$B$5:$BB$13,51,FALSE)+VLOOKUP($B58,'Indicator Data (national)'!$B$5:$BB$13,52,FALSE)+VLOOKUP($B58,'Indicator Data (national)'!$B$5:$BB$13,53,FALSE))/VLOOKUP($B58,'Indicator Data (national)'!$B$5:$BB$13,50,FALSE)*1000000</f>
        <v>0.16621287584488748</v>
      </c>
      <c r="F58" s="2">
        <f t="shared" si="1"/>
        <v>8.3378712415511238</v>
      </c>
      <c r="G58" s="3">
        <f t="shared" si="2"/>
        <v>6.7939356207755619</v>
      </c>
      <c r="H58" s="2">
        <f>IF('Indicator Data'!AW60="No data","x",IF('Indicator Data'!AW60&gt;H$136,0,IF('Indicator Data'!AW60&lt;H$135,10,(H$136-'Indicator Data'!AW60)/(H$136-H$135)*10)))</f>
        <v>6.5</v>
      </c>
      <c r="I58" s="2">
        <f>IF('Indicator Data'!AV60="No data","x",IF('Indicator Data'!AV60&gt;I$136,0,IF('Indicator Data'!AV60&lt;I$135,10,(I$136-'Indicator Data'!AV60)/(I$136-I$135)*10)))</f>
        <v>6.4141550064086914</v>
      </c>
      <c r="J58" s="3">
        <f t="shared" si="3"/>
        <v>6.4570775032043457</v>
      </c>
      <c r="K58" s="5">
        <f t="shared" si="4"/>
        <v>6.6255065619899538</v>
      </c>
      <c r="L58" s="2">
        <f>IF('Indicator Data'!AY60="No data","x",IF('Indicator Data'!AY60^2&gt;L$136,0,IF('Indicator Data'!AY60^2&lt;L$135,10,(L$136-'Indicator Data'!AY60^2)/(L$136-L$135)*10)))</f>
        <v>10</v>
      </c>
      <c r="M58" s="2" t="str">
        <f>IF(OR('Indicator Data'!AX60=0,'Indicator Data'!AX60="No data"),"x",IF('Indicator Data'!AX60&gt;M$136,0,IF('Indicator Data'!AX60&lt;M$135,10,(M$136-'Indicator Data'!AX60)/(M$136-M$135)*10)))</f>
        <v>x</v>
      </c>
      <c r="N58" s="2">
        <f>IF('Indicator Data'!AZ60="No data","x",IF('Indicator Data'!AZ60&gt;N$136,0,IF('Indicator Data'!AZ60&lt;N$135,10,(N$136-'Indicator Data'!AZ60)/(N$136-N$135)*10)))</f>
        <v>9.83</v>
      </c>
      <c r="O58" s="2">
        <f>IF('Indicator Data'!BA60="No data","x",IF('Indicator Data'!BA60&gt;O$136,0,IF('Indicator Data'!BA60&lt;O$135,10,(O$136-'Indicator Data'!BA60)/(O$136-O$135)*10)))</f>
        <v>8.24142514375459</v>
      </c>
      <c r="P58" s="3">
        <f t="shared" si="5"/>
        <v>9.3571417145848628</v>
      </c>
      <c r="Q58" s="2">
        <f>IF('Indicator Data'!BB60="No data","x",IF('Indicator Data'!BB60&gt;Q$136,0,IF('Indicator Data'!BB60&lt;Q$135,10,(Q$136-'Indicator Data'!BB60)/(Q$136-Q$135)*10)))</f>
        <v>10</v>
      </c>
      <c r="R58" s="2">
        <f>IF('Indicator Data'!BC60="No data","x",IF('Indicator Data'!BC60&gt;R$136,0,IF('Indicator Data'!BC60&lt;R$135,10,(R$136-'Indicator Data'!BC60)/(R$136-R$135)*10)))</f>
        <v>9.9400000000000013</v>
      </c>
      <c r="S58" s="3">
        <f t="shared" si="6"/>
        <v>9.9700000000000006</v>
      </c>
      <c r="T58" s="2">
        <f>IF('Indicator Data'!V60="No data","x",IF('Indicator Data'!V60&gt;T$136,0,IF('Indicator Data'!V60&lt;T$135,10,(T$136-'Indicator Data'!V60)/(T$136-T$135)*10)))</f>
        <v>9.9499999999999993</v>
      </c>
      <c r="U58" s="2">
        <f>IF('Indicator Data'!W60="No data","x",IF('Indicator Data'!W60&gt;U$136,0,IF('Indicator Data'!W60&lt;U$135,10,(U$136-'Indicator Data'!W60)/(U$136-U$135)*10)))</f>
        <v>0.16666666666666666</v>
      </c>
      <c r="V58" s="2">
        <f>IF('Indicator Data'!X60="No data","x",IF('Indicator Data'!X60&gt;V$136,0,IF('Indicator Data'!X60&lt;V$135,10,(V$136-'Indicator Data'!X60)/(V$136-V$135)*10)))</f>
        <v>10</v>
      </c>
      <c r="W58" s="2">
        <f>IF('Indicator Data'!AC60="No data","x",IF('Indicator Data'!AC60&gt;W$136,0,IF('Indicator Data'!AC60&lt;W$135,10,(W$136-'Indicator Data'!AC60)/(W$136-W$135)*10)))</f>
        <v>10</v>
      </c>
      <c r="X58" s="3">
        <f t="shared" si="7"/>
        <v>7.5291666666666668</v>
      </c>
      <c r="Y58" s="5">
        <f t="shared" si="8"/>
        <v>8.9521027937505107</v>
      </c>
      <c r="Z58" s="83"/>
    </row>
    <row r="59" spans="1:26" s="11" customFormat="1" x14ac:dyDescent="0.25">
      <c r="A59" s="11" t="s">
        <v>403</v>
      </c>
      <c r="B59" s="30" t="s">
        <v>12</v>
      </c>
      <c r="C59" s="30" t="s">
        <v>532</v>
      </c>
      <c r="D59" s="2">
        <f>IF('Indicator Data'!AU61="No data","x",IF('Indicator Data'!AU61&gt;D$136,0,IF('Indicator Data'!AU61&lt;D$135,10,(D$136-'Indicator Data'!AU61)/(D$136-D$135)*10)))</f>
        <v>5.25</v>
      </c>
      <c r="E59" s="131">
        <f>(VLOOKUP($B59,'Indicator Data (national)'!$B$5:$BB$13,51,FALSE)+VLOOKUP($B59,'Indicator Data (national)'!$B$5:$BB$13,52,FALSE)+VLOOKUP($B59,'Indicator Data (national)'!$B$5:$BB$13,53,FALSE))/VLOOKUP($B59,'Indicator Data (national)'!$B$5:$BB$13,50,FALSE)*1000000</f>
        <v>0.16621287584488748</v>
      </c>
      <c r="F59" s="2">
        <f t="shared" si="1"/>
        <v>8.3378712415511238</v>
      </c>
      <c r="G59" s="3">
        <f t="shared" si="2"/>
        <v>6.7939356207755619</v>
      </c>
      <c r="H59" s="2">
        <f>IF('Indicator Data'!AW61="No data","x",IF('Indicator Data'!AW61&gt;H$136,0,IF('Indicator Data'!AW61&lt;H$135,10,(H$136-'Indicator Data'!AW61)/(H$136-H$135)*10)))</f>
        <v>6.5</v>
      </c>
      <c r="I59" s="2">
        <f>IF('Indicator Data'!AV61="No data","x",IF('Indicator Data'!AV61&gt;I$136,0,IF('Indicator Data'!AV61&lt;I$135,10,(I$136-'Indicator Data'!AV61)/(I$136-I$135)*10)))</f>
        <v>6.4141550064086914</v>
      </c>
      <c r="J59" s="3">
        <f t="shared" si="3"/>
        <v>6.4570775032043457</v>
      </c>
      <c r="K59" s="5">
        <f t="shared" si="4"/>
        <v>6.6255065619899538</v>
      </c>
      <c r="L59" s="2">
        <f>IF('Indicator Data'!AY61="No data","x",IF('Indicator Data'!AY61^2&gt;L$136,0,IF('Indicator Data'!AY61^2&lt;L$135,10,(L$136-'Indicator Data'!AY61^2)/(L$136-L$135)*10)))</f>
        <v>10</v>
      </c>
      <c r="M59" s="2" t="str">
        <f>IF(OR('Indicator Data'!AX61=0,'Indicator Data'!AX61="No data"),"x",IF('Indicator Data'!AX61&gt;M$136,0,IF('Indicator Data'!AX61&lt;M$135,10,(M$136-'Indicator Data'!AX61)/(M$136-M$135)*10)))</f>
        <v>x</v>
      </c>
      <c r="N59" s="2">
        <f>IF('Indicator Data'!AZ61="No data","x",IF('Indicator Data'!AZ61&gt;N$136,0,IF('Indicator Data'!AZ61&lt;N$135,10,(N$136-'Indicator Data'!AZ61)/(N$136-N$135)*10)))</f>
        <v>9.83</v>
      </c>
      <c r="O59" s="2">
        <f>IF('Indicator Data'!BA61="No data","x",IF('Indicator Data'!BA61&gt;O$136,0,IF('Indicator Data'!BA61&lt;O$135,10,(O$136-'Indicator Data'!BA61)/(O$136-O$135)*10)))</f>
        <v>8.24142514375459</v>
      </c>
      <c r="P59" s="3">
        <f t="shared" si="5"/>
        <v>9.3571417145848628</v>
      </c>
      <c r="Q59" s="2">
        <f>IF('Indicator Data'!BB61="No data","x",IF('Indicator Data'!BB61&gt;Q$136,0,IF('Indicator Data'!BB61&lt;Q$135,10,(Q$136-'Indicator Data'!BB61)/(Q$136-Q$135)*10)))</f>
        <v>10</v>
      </c>
      <c r="R59" s="2">
        <f>IF('Indicator Data'!BC61="No data","x",IF('Indicator Data'!BC61&gt;R$136,0,IF('Indicator Data'!BC61&lt;R$135,10,(R$136-'Indicator Data'!BC61)/(R$136-R$135)*10)))</f>
        <v>9.9400000000000013</v>
      </c>
      <c r="S59" s="3">
        <f t="shared" si="6"/>
        <v>9.9700000000000006</v>
      </c>
      <c r="T59" s="2">
        <f>IF('Indicator Data'!V61="No data","x",IF('Indicator Data'!V61&gt;T$136,0,IF('Indicator Data'!V61&lt;T$135,10,(T$136-'Indicator Data'!V61)/(T$136-T$135)*10)))</f>
        <v>9.9499999999999993</v>
      </c>
      <c r="U59" s="2">
        <f>IF('Indicator Data'!W61="No data","x",IF('Indicator Data'!W61&gt;U$136,0,IF('Indicator Data'!W61&lt;U$135,10,(U$136-'Indicator Data'!W61)/(U$136-U$135)*10)))</f>
        <v>0</v>
      </c>
      <c r="V59" s="2">
        <f>IF('Indicator Data'!X61="No data","x",IF('Indicator Data'!X61&gt;V$136,0,IF('Indicator Data'!X61&lt;V$135,10,(V$136-'Indicator Data'!X61)/(V$136-V$135)*10)))</f>
        <v>10</v>
      </c>
      <c r="W59" s="2">
        <f>IF('Indicator Data'!AC61="No data","x",IF('Indicator Data'!AC61&gt;W$136,0,IF('Indicator Data'!AC61&lt;W$135,10,(W$136-'Indicator Data'!AC61)/(W$136-W$135)*10)))</f>
        <v>10</v>
      </c>
      <c r="X59" s="3">
        <f t="shared" si="7"/>
        <v>7.4874999999999998</v>
      </c>
      <c r="Y59" s="5">
        <f t="shared" si="8"/>
        <v>8.9382139048616214</v>
      </c>
      <c r="Z59" s="83"/>
    </row>
    <row r="60" spans="1:26" s="11" customFormat="1" x14ac:dyDescent="0.25">
      <c r="A60" s="11" t="s">
        <v>404</v>
      </c>
      <c r="B60" s="30" t="s">
        <v>12</v>
      </c>
      <c r="C60" s="30" t="s">
        <v>533</v>
      </c>
      <c r="D60" s="2">
        <f>IF('Indicator Data'!AU62="No data","x",IF('Indicator Data'!AU62&gt;D$136,0,IF('Indicator Data'!AU62&lt;D$135,10,(D$136-'Indicator Data'!AU62)/(D$136-D$135)*10)))</f>
        <v>5.25</v>
      </c>
      <c r="E60" s="131">
        <f>(VLOOKUP($B60,'Indicator Data (national)'!$B$5:$BB$13,51,FALSE)+VLOOKUP($B60,'Indicator Data (national)'!$B$5:$BB$13,52,FALSE)+VLOOKUP($B60,'Indicator Data (national)'!$B$5:$BB$13,53,FALSE))/VLOOKUP($B60,'Indicator Data (national)'!$B$5:$BB$13,50,FALSE)*1000000</f>
        <v>0.16621287584488748</v>
      </c>
      <c r="F60" s="2">
        <f t="shared" si="1"/>
        <v>8.3378712415511238</v>
      </c>
      <c r="G60" s="3">
        <f t="shared" si="2"/>
        <v>6.7939356207755619</v>
      </c>
      <c r="H60" s="2">
        <f>IF('Indicator Data'!AW62="No data","x",IF('Indicator Data'!AW62&gt;H$136,0,IF('Indicator Data'!AW62&lt;H$135,10,(H$136-'Indicator Data'!AW62)/(H$136-H$135)*10)))</f>
        <v>6.5</v>
      </c>
      <c r="I60" s="2">
        <f>IF('Indicator Data'!AV62="No data","x",IF('Indicator Data'!AV62&gt;I$136,0,IF('Indicator Data'!AV62&lt;I$135,10,(I$136-'Indicator Data'!AV62)/(I$136-I$135)*10)))</f>
        <v>6.4141550064086914</v>
      </c>
      <c r="J60" s="3">
        <f t="shared" si="3"/>
        <v>6.4570775032043457</v>
      </c>
      <c r="K60" s="5">
        <f t="shared" si="4"/>
        <v>6.6255065619899538</v>
      </c>
      <c r="L60" s="2">
        <f>IF('Indicator Data'!AY62="No data","x",IF('Indicator Data'!AY62^2&gt;L$136,0,IF('Indicator Data'!AY62^2&lt;L$135,10,(L$136-'Indicator Data'!AY62^2)/(L$136-L$135)*10)))</f>
        <v>10</v>
      </c>
      <c r="M60" s="2" t="str">
        <f>IF(OR('Indicator Data'!AX62=0,'Indicator Data'!AX62="No data"),"x",IF('Indicator Data'!AX62&gt;M$136,0,IF('Indicator Data'!AX62&lt;M$135,10,(M$136-'Indicator Data'!AX62)/(M$136-M$135)*10)))</f>
        <v>x</v>
      </c>
      <c r="N60" s="2">
        <f>IF('Indicator Data'!AZ62="No data","x",IF('Indicator Data'!AZ62&gt;N$136,0,IF('Indicator Data'!AZ62&lt;N$135,10,(N$136-'Indicator Data'!AZ62)/(N$136-N$135)*10)))</f>
        <v>9.83</v>
      </c>
      <c r="O60" s="2">
        <f>IF('Indicator Data'!BA62="No data","x",IF('Indicator Data'!BA62&gt;O$136,0,IF('Indicator Data'!BA62&lt;O$135,10,(O$136-'Indicator Data'!BA62)/(O$136-O$135)*10)))</f>
        <v>8.24142514375459</v>
      </c>
      <c r="P60" s="3">
        <f t="shared" si="5"/>
        <v>9.3571417145848628</v>
      </c>
      <c r="Q60" s="2">
        <f>IF('Indicator Data'!BB62="No data","x",IF('Indicator Data'!BB62&gt;Q$136,0,IF('Indicator Data'!BB62&lt;Q$135,10,(Q$136-'Indicator Data'!BB62)/(Q$136-Q$135)*10)))</f>
        <v>10</v>
      </c>
      <c r="R60" s="2">
        <f>IF('Indicator Data'!BC62="No data","x",IF('Indicator Data'!BC62&gt;R$136,0,IF('Indicator Data'!BC62&lt;R$135,10,(R$136-'Indicator Data'!BC62)/(R$136-R$135)*10)))</f>
        <v>9.9400000000000013</v>
      </c>
      <c r="S60" s="3">
        <f t="shared" si="6"/>
        <v>9.9700000000000006</v>
      </c>
      <c r="T60" s="2">
        <f>IF('Indicator Data'!V62="No data","x",IF('Indicator Data'!V62&gt;T$136,0,IF('Indicator Data'!V62&lt;T$135,10,(T$136-'Indicator Data'!V62)/(T$136-T$135)*10)))</f>
        <v>9.9499999999999993</v>
      </c>
      <c r="U60" s="2">
        <f>IF('Indicator Data'!W62="No data","x",IF('Indicator Data'!W62&gt;U$136,0,IF('Indicator Data'!W62&lt;U$135,10,(U$136-'Indicator Data'!W62)/(U$136-U$135)*10)))</f>
        <v>0.11111111111111112</v>
      </c>
      <c r="V60" s="2">
        <f>IF('Indicator Data'!X62="No data","x",IF('Indicator Data'!X62&gt;V$136,0,IF('Indicator Data'!X62&lt;V$135,10,(V$136-'Indicator Data'!X62)/(V$136-V$135)*10)))</f>
        <v>10</v>
      </c>
      <c r="W60" s="2">
        <f>IF('Indicator Data'!AC62="No data","x",IF('Indicator Data'!AC62&gt;W$136,0,IF('Indicator Data'!AC62&lt;W$135,10,(W$136-'Indicator Data'!AC62)/(W$136-W$135)*10)))</f>
        <v>10</v>
      </c>
      <c r="X60" s="3">
        <f t="shared" si="7"/>
        <v>7.5152777777777775</v>
      </c>
      <c r="Y60" s="5">
        <f t="shared" si="8"/>
        <v>8.9474731641208791</v>
      </c>
      <c r="Z60" s="83"/>
    </row>
    <row r="61" spans="1:26" s="11" customFormat="1" x14ac:dyDescent="0.25">
      <c r="A61" s="11" t="s">
        <v>405</v>
      </c>
      <c r="B61" s="30" t="s">
        <v>12</v>
      </c>
      <c r="C61" s="30" t="s">
        <v>534</v>
      </c>
      <c r="D61" s="2">
        <f>IF('Indicator Data'!AU63="No data","x",IF('Indicator Data'!AU63&gt;D$136,0,IF('Indicator Data'!AU63&lt;D$135,10,(D$136-'Indicator Data'!AU63)/(D$136-D$135)*10)))</f>
        <v>5.25</v>
      </c>
      <c r="E61" s="131">
        <f>(VLOOKUP($B61,'Indicator Data (national)'!$B$5:$BB$13,51,FALSE)+VLOOKUP($B61,'Indicator Data (national)'!$B$5:$BB$13,52,FALSE)+VLOOKUP($B61,'Indicator Data (national)'!$B$5:$BB$13,53,FALSE))/VLOOKUP($B61,'Indicator Data (national)'!$B$5:$BB$13,50,FALSE)*1000000</f>
        <v>0.16621287584488748</v>
      </c>
      <c r="F61" s="2">
        <f t="shared" si="1"/>
        <v>8.3378712415511238</v>
      </c>
      <c r="G61" s="3">
        <f t="shared" si="2"/>
        <v>6.7939356207755619</v>
      </c>
      <c r="H61" s="2">
        <f>IF('Indicator Data'!AW63="No data","x",IF('Indicator Data'!AW63&gt;H$136,0,IF('Indicator Data'!AW63&lt;H$135,10,(H$136-'Indicator Data'!AW63)/(H$136-H$135)*10)))</f>
        <v>6.5</v>
      </c>
      <c r="I61" s="2">
        <f>IF('Indicator Data'!AV63="No data","x",IF('Indicator Data'!AV63&gt;I$136,0,IF('Indicator Data'!AV63&lt;I$135,10,(I$136-'Indicator Data'!AV63)/(I$136-I$135)*10)))</f>
        <v>6.4141550064086914</v>
      </c>
      <c r="J61" s="3">
        <f t="shared" si="3"/>
        <v>6.4570775032043457</v>
      </c>
      <c r="K61" s="5">
        <f t="shared" si="4"/>
        <v>6.6255065619899538</v>
      </c>
      <c r="L61" s="2">
        <f>IF('Indicator Data'!AY63="No data","x",IF('Indicator Data'!AY63^2&gt;L$136,0,IF('Indicator Data'!AY63^2&lt;L$135,10,(L$136-'Indicator Data'!AY63^2)/(L$136-L$135)*10)))</f>
        <v>10</v>
      </c>
      <c r="M61" s="2" t="str">
        <f>IF(OR('Indicator Data'!AX63=0,'Indicator Data'!AX63="No data"),"x",IF('Indicator Data'!AX63&gt;M$136,0,IF('Indicator Data'!AX63&lt;M$135,10,(M$136-'Indicator Data'!AX63)/(M$136-M$135)*10)))</f>
        <v>x</v>
      </c>
      <c r="N61" s="2">
        <f>IF('Indicator Data'!AZ63="No data","x",IF('Indicator Data'!AZ63&gt;N$136,0,IF('Indicator Data'!AZ63&lt;N$135,10,(N$136-'Indicator Data'!AZ63)/(N$136-N$135)*10)))</f>
        <v>9.83</v>
      </c>
      <c r="O61" s="2">
        <f>IF('Indicator Data'!BA63="No data","x",IF('Indicator Data'!BA63&gt;O$136,0,IF('Indicator Data'!BA63&lt;O$135,10,(O$136-'Indicator Data'!BA63)/(O$136-O$135)*10)))</f>
        <v>8.24142514375459</v>
      </c>
      <c r="P61" s="3">
        <f t="shared" si="5"/>
        <v>9.3571417145848628</v>
      </c>
      <c r="Q61" s="2">
        <f>IF('Indicator Data'!BB63="No data","x",IF('Indicator Data'!BB63&gt;Q$136,0,IF('Indicator Data'!BB63&lt;Q$135,10,(Q$136-'Indicator Data'!BB63)/(Q$136-Q$135)*10)))</f>
        <v>10</v>
      </c>
      <c r="R61" s="2">
        <f>IF('Indicator Data'!BC63="No data","x",IF('Indicator Data'!BC63&gt;R$136,0,IF('Indicator Data'!BC63&lt;R$135,10,(R$136-'Indicator Data'!BC63)/(R$136-R$135)*10)))</f>
        <v>9.9400000000000013</v>
      </c>
      <c r="S61" s="3">
        <f t="shared" si="6"/>
        <v>9.9700000000000006</v>
      </c>
      <c r="T61" s="2">
        <f>IF('Indicator Data'!V63="No data","x",IF('Indicator Data'!V63&gt;T$136,0,IF('Indicator Data'!V63&lt;T$135,10,(T$136-'Indicator Data'!V63)/(T$136-T$135)*10)))</f>
        <v>9.9499999999999993</v>
      </c>
      <c r="U61" s="2">
        <f>IF('Indicator Data'!W63="No data","x",IF('Indicator Data'!W63&gt;U$136,0,IF('Indicator Data'!W63&lt;U$135,10,(U$136-'Indicator Data'!W63)/(U$136-U$135)*10)))</f>
        <v>0.3888888888888889</v>
      </c>
      <c r="V61" s="2">
        <f>IF('Indicator Data'!X63="No data","x",IF('Indicator Data'!X63&gt;V$136,0,IF('Indicator Data'!X63&lt;V$135,10,(V$136-'Indicator Data'!X63)/(V$136-V$135)*10)))</f>
        <v>10</v>
      </c>
      <c r="W61" s="2">
        <f>IF('Indicator Data'!AC63="No data","x",IF('Indicator Data'!AC63&gt;W$136,0,IF('Indicator Data'!AC63&lt;W$135,10,(W$136-'Indicator Data'!AC63)/(W$136-W$135)*10)))</f>
        <v>10</v>
      </c>
      <c r="X61" s="3">
        <f t="shared" si="7"/>
        <v>7.5847222222222221</v>
      </c>
      <c r="Y61" s="5">
        <f t="shared" si="8"/>
        <v>8.9706213122690279</v>
      </c>
      <c r="Z61" s="83"/>
    </row>
    <row r="62" spans="1:26" s="11" customFormat="1" x14ac:dyDescent="0.25">
      <c r="A62" s="11" t="s">
        <v>406</v>
      </c>
      <c r="B62" s="30" t="s">
        <v>14</v>
      </c>
      <c r="C62" s="30" t="s">
        <v>535</v>
      </c>
      <c r="D62" s="2">
        <f>IF('Indicator Data'!AU64="No data","x",IF('Indicator Data'!AU64&gt;D$136,0,IF('Indicator Data'!AU64&lt;D$135,10,(D$136-'Indicator Data'!AU64)/(D$136-D$135)*10)))</f>
        <v>2.75</v>
      </c>
      <c r="E62" s="131">
        <f>(VLOOKUP($B62,'Indicator Data (national)'!$B$5:$BB$13,51,FALSE)+VLOOKUP($B62,'Indicator Data (national)'!$B$5:$BB$13,52,FALSE)+VLOOKUP($B62,'Indicator Data (national)'!$B$5:$BB$13,53,FALSE))/VLOOKUP($B62,'Indicator Data (national)'!$B$5:$BB$13,50,FALSE)*1000000</f>
        <v>1.9495550158119185E-2</v>
      </c>
      <c r="F62" s="2">
        <f t="shared" si="1"/>
        <v>9.8050444984188072</v>
      </c>
      <c r="G62" s="3">
        <f t="shared" si="2"/>
        <v>6.2775222492094036</v>
      </c>
      <c r="H62" s="2">
        <f>IF('Indicator Data'!AW64="No data","x",IF('Indicator Data'!AW64&gt;H$136,0,IF('Indicator Data'!AW64&lt;H$135,10,(H$136-'Indicator Data'!AW64)/(H$136-H$135)*10)))</f>
        <v>7.3</v>
      </c>
      <c r="I62" s="2">
        <f>IF('Indicator Data'!AV64="No data","x",IF('Indicator Data'!AV64&gt;I$136,0,IF('Indicator Data'!AV64&lt;I$135,10,(I$136-'Indicator Data'!AV64)/(I$136-I$135)*10)))</f>
        <v>7.018608570098877</v>
      </c>
      <c r="J62" s="3">
        <f t="shared" si="3"/>
        <v>7.1593042850494388</v>
      </c>
      <c r="K62" s="5">
        <f t="shared" si="4"/>
        <v>6.7184132671294208</v>
      </c>
      <c r="L62" s="2">
        <f>IF('Indicator Data'!AY64="No data","x",IF('Indicator Data'!AY64^2&gt;L$136,0,IF('Indicator Data'!AY64^2&lt;L$135,10,(L$136-'Indicator Data'!AY64^2)/(L$136-L$135)*10)))</f>
        <v>3.0307582417582424</v>
      </c>
      <c r="M62" s="2">
        <f>IF(OR('Indicator Data'!AX64=0,'Indicator Data'!AX64="No data"),"x",IF('Indicator Data'!AX64&gt;M$136,0,IF('Indicator Data'!AX64&lt;M$135,10,(M$136-'Indicator Data'!AX64)/(M$136-M$135)*10)))</f>
        <v>4.9700000000000006</v>
      </c>
      <c r="N62" s="2">
        <f>IF('Indicator Data'!AZ64="No data","x",IF('Indicator Data'!AZ64&gt;N$136,0,IF('Indicator Data'!AZ64&lt;N$135,10,(N$136-'Indicator Data'!AZ64)/(N$136-N$135)*10)))</f>
        <v>6.2</v>
      </c>
      <c r="O62" s="2">
        <f>IF('Indicator Data'!BA64="No data","x",IF('Indicator Data'!BA64&gt;O$136,0,IF('Indicator Data'!BA64&lt;O$135,10,(O$136-'Indicator Data'!BA64)/(O$136-O$135)*10)))</f>
        <v>6.4978481227551841</v>
      </c>
      <c r="P62" s="3">
        <f t="shared" si="5"/>
        <v>5.1746515911283568</v>
      </c>
      <c r="Q62" s="2">
        <f>IF('Indicator Data'!BB64="No data","x",IF('Indicator Data'!BB64&gt;Q$136,0,IF('Indicator Data'!BB64&lt;Q$135,10,(Q$136-'Indicator Data'!BB64)/(Q$136-Q$135)*10)))</f>
        <v>7.1333333333333337</v>
      </c>
      <c r="R62" s="2">
        <f>IF('Indicator Data'!BC64="No data","x",IF('Indicator Data'!BC64&gt;R$136,0,IF('Indicator Data'!BC64&lt;R$135,10,(R$136-'Indicator Data'!BC64)/(R$136-R$135)*10)))</f>
        <v>3.2199999999999989</v>
      </c>
      <c r="S62" s="3">
        <f t="shared" si="6"/>
        <v>5.1766666666666659</v>
      </c>
      <c r="T62" s="2">
        <f>IF('Indicator Data'!V64="No data","x",IF('Indicator Data'!V64&gt;T$136,0,IF('Indicator Data'!V64&lt;T$135,10,(T$136-'Indicator Data'!V64)/(T$136-T$135)*10)))</f>
        <v>9</v>
      </c>
      <c r="U62" s="2">
        <f>IF('Indicator Data'!W64="No data","x",IF('Indicator Data'!W64&gt;U$136,0,IF('Indicator Data'!W64&lt;U$135,10,(U$136-'Indicator Data'!W64)/(U$136-U$135)*10)))</f>
        <v>4.4701423817493149</v>
      </c>
      <c r="V62" s="2">
        <f>IF('Indicator Data'!X64="No data","x",IF('Indicator Data'!X64&gt;V$136,0,IF('Indicator Data'!X64&lt;V$135,10,(V$136-'Indicator Data'!X64)/(V$136-V$135)*10)))</f>
        <v>10</v>
      </c>
      <c r="W62" s="2">
        <f>IF('Indicator Data'!AC64="No data","x",IF('Indicator Data'!AC64&gt;W$136,0,IF('Indicator Data'!AC64&lt;W$135,10,(W$136-'Indicator Data'!AC64)/(W$136-W$135)*10)))</f>
        <v>9.622372915254239</v>
      </c>
      <c r="X62" s="3">
        <f t="shared" si="7"/>
        <v>8.2731288242508878</v>
      </c>
      <c r="Y62" s="5">
        <f t="shared" si="8"/>
        <v>6.2081490273486368</v>
      </c>
      <c r="Z62" s="83"/>
    </row>
    <row r="63" spans="1:26" s="11" customFormat="1" x14ac:dyDescent="0.25">
      <c r="A63" s="11" t="s">
        <v>407</v>
      </c>
      <c r="B63" s="30" t="s">
        <v>14</v>
      </c>
      <c r="C63" s="30" t="s">
        <v>536</v>
      </c>
      <c r="D63" s="2">
        <f>IF('Indicator Data'!AU65="No data","x",IF('Indicator Data'!AU65&gt;D$136,0,IF('Indicator Data'!AU65&lt;D$135,10,(D$136-'Indicator Data'!AU65)/(D$136-D$135)*10)))</f>
        <v>2.75</v>
      </c>
      <c r="E63" s="131">
        <f>(VLOOKUP($B63,'Indicator Data (national)'!$B$5:$BB$13,51,FALSE)+VLOOKUP($B63,'Indicator Data (national)'!$B$5:$BB$13,52,FALSE)+VLOOKUP($B63,'Indicator Data (national)'!$B$5:$BB$13,53,FALSE))/VLOOKUP($B63,'Indicator Data (national)'!$B$5:$BB$13,50,FALSE)*1000000</f>
        <v>1.9495550158119185E-2</v>
      </c>
      <c r="F63" s="2">
        <f t="shared" si="1"/>
        <v>9.8050444984188072</v>
      </c>
      <c r="G63" s="3">
        <f t="shared" si="2"/>
        <v>6.2775222492094036</v>
      </c>
      <c r="H63" s="2">
        <f>IF('Indicator Data'!AW65="No data","x",IF('Indicator Data'!AW65&gt;H$136,0,IF('Indicator Data'!AW65&lt;H$135,10,(H$136-'Indicator Data'!AW65)/(H$136-H$135)*10)))</f>
        <v>7.3</v>
      </c>
      <c r="I63" s="2">
        <f>IF('Indicator Data'!AV65="No data","x",IF('Indicator Data'!AV65&gt;I$136,0,IF('Indicator Data'!AV65&lt;I$135,10,(I$136-'Indicator Data'!AV65)/(I$136-I$135)*10)))</f>
        <v>7.018608570098877</v>
      </c>
      <c r="J63" s="3">
        <f t="shared" si="3"/>
        <v>7.1593042850494388</v>
      </c>
      <c r="K63" s="5">
        <f t="shared" si="4"/>
        <v>6.7184132671294208</v>
      </c>
      <c r="L63" s="2">
        <f>IF('Indicator Data'!AY65="No data","x",IF('Indicator Data'!AY65^2&gt;L$136,0,IF('Indicator Data'!AY65^2&lt;L$135,10,(L$136-'Indicator Data'!AY65^2)/(L$136-L$135)*10)))</f>
        <v>7.330450549450549</v>
      </c>
      <c r="M63" s="2">
        <f>IF(OR('Indicator Data'!AX65=0,'Indicator Data'!AX65="No data"),"x",IF('Indicator Data'!AX65&gt;M$136,0,IF('Indicator Data'!AX65&lt;M$135,10,(M$136-'Indicator Data'!AX65)/(M$136-M$135)*10)))</f>
        <v>4.9700000000000006</v>
      </c>
      <c r="N63" s="2">
        <f>IF('Indicator Data'!AZ65="No data","x",IF('Indicator Data'!AZ65&gt;N$136,0,IF('Indicator Data'!AZ65&lt;N$135,10,(N$136-'Indicator Data'!AZ65)/(N$136-N$135)*10)))</f>
        <v>6.2</v>
      </c>
      <c r="O63" s="2">
        <f>IF('Indicator Data'!BA65="No data","x",IF('Indicator Data'!BA65&gt;O$136,0,IF('Indicator Data'!BA65&lt;O$135,10,(O$136-'Indicator Data'!BA65)/(O$136-O$135)*10)))</f>
        <v>6.4978481227551841</v>
      </c>
      <c r="P63" s="3">
        <f t="shared" si="5"/>
        <v>6.2495746680514328</v>
      </c>
      <c r="Q63" s="2">
        <f>IF('Indicator Data'!BB65="No data","x",IF('Indicator Data'!BB65&gt;Q$136,0,IF('Indicator Data'!BB65&lt;Q$135,10,(Q$136-'Indicator Data'!BB65)/(Q$136-Q$135)*10)))</f>
        <v>7.0444444444444443</v>
      </c>
      <c r="R63" s="2">
        <f>IF('Indicator Data'!BC65="No data","x",IF('Indicator Data'!BC65&gt;R$136,0,IF('Indicator Data'!BC65&lt;R$135,10,(R$136-'Indicator Data'!BC65)/(R$136-R$135)*10)))</f>
        <v>9.0400000000000009</v>
      </c>
      <c r="S63" s="3">
        <f t="shared" si="6"/>
        <v>8.0422222222222217</v>
      </c>
      <c r="T63" s="2">
        <f>IF('Indicator Data'!V65="No data","x",IF('Indicator Data'!V65&gt;T$136,0,IF('Indicator Data'!V65&lt;T$135,10,(T$136-'Indicator Data'!V65)/(T$136-T$135)*10)))</f>
        <v>9</v>
      </c>
      <c r="U63" s="2">
        <f>IF('Indicator Data'!W65="No data","x",IF('Indicator Data'!W65&gt;U$136,0,IF('Indicator Data'!W65&lt;U$135,10,(U$136-'Indicator Data'!W65)/(U$136-U$135)*10)))</f>
        <v>4.3108476187304472</v>
      </c>
      <c r="V63" s="2">
        <f>IF('Indicator Data'!X65="No data","x",IF('Indicator Data'!X65&gt;V$136,0,IF('Indicator Data'!X65&lt;V$135,10,(V$136-'Indicator Data'!X65)/(V$136-V$135)*10)))</f>
        <v>10</v>
      </c>
      <c r="W63" s="2">
        <f>IF('Indicator Data'!AC65="No data","x",IF('Indicator Data'!AC65&gt;W$136,0,IF('Indicator Data'!AC65&lt;W$135,10,(W$136-'Indicator Data'!AC65)/(W$136-W$135)*10)))</f>
        <v>9.622372915254239</v>
      </c>
      <c r="X63" s="3">
        <f t="shared" si="7"/>
        <v>8.233305133496172</v>
      </c>
      <c r="Y63" s="5">
        <f t="shared" si="8"/>
        <v>7.5083673412566085</v>
      </c>
      <c r="Z63" s="83"/>
    </row>
    <row r="64" spans="1:26" s="11" customFormat="1" x14ac:dyDescent="0.25">
      <c r="A64" s="11" t="s">
        <v>408</v>
      </c>
      <c r="B64" s="30" t="s">
        <v>14</v>
      </c>
      <c r="C64" s="30" t="s">
        <v>537</v>
      </c>
      <c r="D64" s="2">
        <f>IF('Indicator Data'!AU66="No data","x",IF('Indicator Data'!AU66&gt;D$136,0,IF('Indicator Data'!AU66&lt;D$135,10,(D$136-'Indicator Data'!AU66)/(D$136-D$135)*10)))</f>
        <v>2.75</v>
      </c>
      <c r="E64" s="131">
        <f>(VLOOKUP($B64,'Indicator Data (national)'!$B$5:$BB$13,51,FALSE)+VLOOKUP($B64,'Indicator Data (national)'!$B$5:$BB$13,52,FALSE)+VLOOKUP($B64,'Indicator Data (national)'!$B$5:$BB$13,53,FALSE))/VLOOKUP($B64,'Indicator Data (national)'!$B$5:$BB$13,50,FALSE)*1000000</f>
        <v>1.9495550158119185E-2</v>
      </c>
      <c r="F64" s="2">
        <f t="shared" si="1"/>
        <v>9.8050444984188072</v>
      </c>
      <c r="G64" s="3">
        <f t="shared" si="2"/>
        <v>6.2775222492094036</v>
      </c>
      <c r="H64" s="2">
        <f>IF('Indicator Data'!AW66="No data","x",IF('Indicator Data'!AW66&gt;H$136,0,IF('Indicator Data'!AW66&lt;H$135,10,(H$136-'Indicator Data'!AW66)/(H$136-H$135)*10)))</f>
        <v>7.3</v>
      </c>
      <c r="I64" s="2">
        <f>IF('Indicator Data'!AV66="No data","x",IF('Indicator Data'!AV66&gt;I$136,0,IF('Indicator Data'!AV66&lt;I$135,10,(I$136-'Indicator Data'!AV66)/(I$136-I$135)*10)))</f>
        <v>7.018608570098877</v>
      </c>
      <c r="J64" s="3">
        <f t="shared" si="3"/>
        <v>7.1593042850494388</v>
      </c>
      <c r="K64" s="5">
        <f t="shared" si="4"/>
        <v>6.7184132671294208</v>
      </c>
      <c r="L64" s="2">
        <f>IF('Indicator Data'!AY66="No data","x",IF('Indicator Data'!AY66^2&gt;L$136,0,IF('Indicator Data'!AY66^2&lt;L$135,10,(L$136-'Indicator Data'!AY66^2)/(L$136-L$135)*10)))</f>
        <v>2.1865384615384613</v>
      </c>
      <c r="M64" s="2">
        <f>IF(OR('Indicator Data'!AX66=0,'Indicator Data'!AX66="No data"),"x",IF('Indicator Data'!AX66&gt;M$136,0,IF('Indicator Data'!AX66&lt;M$135,10,(M$136-'Indicator Data'!AX66)/(M$136-M$135)*10)))</f>
        <v>4.9700000000000006</v>
      </c>
      <c r="N64" s="2">
        <f>IF('Indicator Data'!AZ66="No data","x",IF('Indicator Data'!AZ66&gt;N$136,0,IF('Indicator Data'!AZ66&lt;N$135,10,(N$136-'Indicator Data'!AZ66)/(N$136-N$135)*10)))</f>
        <v>6.2</v>
      </c>
      <c r="O64" s="2">
        <f>IF('Indicator Data'!BA66="No data","x",IF('Indicator Data'!BA66&gt;O$136,0,IF('Indicator Data'!BA66&lt;O$135,10,(O$136-'Indicator Data'!BA66)/(O$136-O$135)*10)))</f>
        <v>6.4978481227551841</v>
      </c>
      <c r="P64" s="3">
        <f t="shared" si="5"/>
        <v>4.9635966460734116</v>
      </c>
      <c r="Q64" s="2">
        <f>IF('Indicator Data'!BB66="No data","x",IF('Indicator Data'!BB66&gt;Q$136,0,IF('Indicator Data'!BB66&lt;Q$135,10,(Q$136-'Indicator Data'!BB66)/(Q$136-Q$135)*10)))</f>
        <v>5.9777777777777779</v>
      </c>
      <c r="R64" s="2">
        <f>IF('Indicator Data'!BC66="No data","x",IF('Indicator Data'!BC66&gt;R$136,0,IF('Indicator Data'!BC66&lt;R$135,10,(R$136-'Indicator Data'!BC66)/(R$136-R$135)*10)))</f>
        <v>4.74</v>
      </c>
      <c r="S64" s="3">
        <f t="shared" si="6"/>
        <v>5.358888888888889</v>
      </c>
      <c r="T64" s="2">
        <f>IF('Indicator Data'!V66="No data","x",IF('Indicator Data'!V66&gt;T$136,0,IF('Indicator Data'!V66&lt;T$135,10,(T$136-'Indicator Data'!V66)/(T$136-T$135)*10)))</f>
        <v>9</v>
      </c>
      <c r="U64" s="2">
        <f>IF('Indicator Data'!W66="No data","x",IF('Indicator Data'!W66&gt;U$136,0,IF('Indicator Data'!W66&lt;U$135,10,(U$136-'Indicator Data'!W66)/(U$136-U$135)*10)))</f>
        <v>3.3662328957016081</v>
      </c>
      <c r="V64" s="2">
        <f>IF('Indicator Data'!X66="No data","x",IF('Indicator Data'!X66&gt;V$136,0,IF('Indicator Data'!X66&lt;V$135,10,(V$136-'Indicator Data'!X66)/(V$136-V$135)*10)))</f>
        <v>10</v>
      </c>
      <c r="W64" s="2">
        <f>IF('Indicator Data'!AC66="No data","x",IF('Indicator Data'!AC66&gt;W$136,0,IF('Indicator Data'!AC66&lt;W$135,10,(W$136-'Indicator Data'!AC66)/(W$136-W$135)*10)))</f>
        <v>9.622372915254239</v>
      </c>
      <c r="X64" s="3">
        <f t="shared" si="7"/>
        <v>7.9971514527389616</v>
      </c>
      <c r="Y64" s="5">
        <f t="shared" si="8"/>
        <v>6.1065456625670871</v>
      </c>
      <c r="Z64" s="83"/>
    </row>
    <row r="65" spans="1:26" s="11" customFormat="1" x14ac:dyDescent="0.25">
      <c r="A65" s="11" t="s">
        <v>409</v>
      </c>
      <c r="B65" s="30" t="s">
        <v>14</v>
      </c>
      <c r="C65" s="30" t="s">
        <v>538</v>
      </c>
      <c r="D65" s="2">
        <f>IF('Indicator Data'!AU67="No data","x",IF('Indicator Data'!AU67&gt;D$136,0,IF('Indicator Data'!AU67&lt;D$135,10,(D$136-'Indicator Data'!AU67)/(D$136-D$135)*10)))</f>
        <v>2.75</v>
      </c>
      <c r="E65" s="131">
        <f>(VLOOKUP($B65,'Indicator Data (national)'!$B$5:$BB$13,51,FALSE)+VLOOKUP($B65,'Indicator Data (national)'!$B$5:$BB$13,52,FALSE)+VLOOKUP($B65,'Indicator Data (national)'!$B$5:$BB$13,53,FALSE))/VLOOKUP($B65,'Indicator Data (national)'!$B$5:$BB$13,50,FALSE)*1000000</f>
        <v>1.9495550158119185E-2</v>
      </c>
      <c r="F65" s="2">
        <f t="shared" si="1"/>
        <v>9.8050444984188072</v>
      </c>
      <c r="G65" s="3">
        <f t="shared" si="2"/>
        <v>6.2775222492094036</v>
      </c>
      <c r="H65" s="2">
        <f>IF('Indicator Data'!AW67="No data","x",IF('Indicator Data'!AW67&gt;H$136,0,IF('Indicator Data'!AW67&lt;H$135,10,(H$136-'Indicator Data'!AW67)/(H$136-H$135)*10)))</f>
        <v>7.3</v>
      </c>
      <c r="I65" s="2">
        <f>IF('Indicator Data'!AV67="No data","x",IF('Indicator Data'!AV67&gt;I$136,0,IF('Indicator Data'!AV67&lt;I$135,10,(I$136-'Indicator Data'!AV67)/(I$136-I$135)*10)))</f>
        <v>7.018608570098877</v>
      </c>
      <c r="J65" s="3">
        <f t="shared" si="3"/>
        <v>7.1593042850494388</v>
      </c>
      <c r="K65" s="5">
        <f t="shared" si="4"/>
        <v>6.7184132671294208</v>
      </c>
      <c r="L65" s="2">
        <f>IF('Indicator Data'!AY67="No data","x",IF('Indicator Data'!AY67^2&gt;L$136,0,IF('Indicator Data'!AY67^2&lt;L$135,10,(L$136-'Indicator Data'!AY67^2)/(L$136-L$135)*10)))</f>
        <v>3.5819670329670341</v>
      </c>
      <c r="M65" s="2">
        <f>IF(OR('Indicator Data'!AX67=0,'Indicator Data'!AX67="No data"),"x",IF('Indicator Data'!AX67&gt;M$136,0,IF('Indicator Data'!AX67&lt;M$135,10,(M$136-'Indicator Data'!AX67)/(M$136-M$135)*10)))</f>
        <v>4.9700000000000006</v>
      </c>
      <c r="N65" s="2">
        <f>IF('Indicator Data'!AZ67="No data","x",IF('Indicator Data'!AZ67&gt;N$136,0,IF('Indicator Data'!AZ67&lt;N$135,10,(N$136-'Indicator Data'!AZ67)/(N$136-N$135)*10)))</f>
        <v>6.2</v>
      </c>
      <c r="O65" s="2">
        <f>IF('Indicator Data'!BA67="No data","x",IF('Indicator Data'!BA67&gt;O$136,0,IF('Indicator Data'!BA67&lt;O$135,10,(O$136-'Indicator Data'!BA67)/(O$136-O$135)*10)))</f>
        <v>6.4978481227551841</v>
      </c>
      <c r="P65" s="3">
        <f t="shared" si="5"/>
        <v>5.3124537889305543</v>
      </c>
      <c r="Q65" s="2">
        <f>IF('Indicator Data'!BB67="No data","x",IF('Indicator Data'!BB67&gt;Q$136,0,IF('Indicator Data'!BB67&lt;Q$135,10,(Q$136-'Indicator Data'!BB67)/(Q$136-Q$135)*10)))</f>
        <v>5.8999999999999995</v>
      </c>
      <c r="R65" s="2">
        <f>IF('Indicator Data'!BC67="No data","x",IF('Indicator Data'!BC67&gt;R$136,0,IF('Indicator Data'!BC67&lt;R$135,10,(R$136-'Indicator Data'!BC67)/(R$136-R$135)*10)))</f>
        <v>7.1400000000000006</v>
      </c>
      <c r="S65" s="3">
        <f t="shared" si="6"/>
        <v>6.52</v>
      </c>
      <c r="T65" s="2">
        <f>IF('Indicator Data'!V67="No data","x",IF('Indicator Data'!V67&gt;T$136,0,IF('Indicator Data'!V67&lt;T$135,10,(T$136-'Indicator Data'!V67)/(T$136-T$135)*10)))</f>
        <v>9</v>
      </c>
      <c r="U65" s="2">
        <f>IF('Indicator Data'!W67="No data","x",IF('Indicator Data'!W67&gt;U$136,0,IF('Indicator Data'!W67&lt;U$135,10,(U$136-'Indicator Data'!W67)/(U$136-U$135)*10)))</f>
        <v>6.8142417423699015</v>
      </c>
      <c r="V65" s="2">
        <f>IF('Indicator Data'!X67="No data","x",IF('Indicator Data'!X67&gt;V$136,0,IF('Indicator Data'!X67&lt;V$135,10,(V$136-'Indicator Data'!X67)/(V$136-V$135)*10)))</f>
        <v>10</v>
      </c>
      <c r="W65" s="2">
        <f>IF('Indicator Data'!AC67="No data","x",IF('Indicator Data'!AC67&gt;W$136,0,IF('Indicator Data'!AC67&lt;W$135,10,(W$136-'Indicator Data'!AC67)/(W$136-W$135)*10)))</f>
        <v>9.622372915254239</v>
      </c>
      <c r="X65" s="3">
        <f t="shared" si="7"/>
        <v>8.8591536644060351</v>
      </c>
      <c r="Y65" s="5">
        <f t="shared" si="8"/>
        <v>6.8972024844455291</v>
      </c>
      <c r="Z65" s="83"/>
    </row>
    <row r="66" spans="1:26" s="11" customFormat="1" x14ac:dyDescent="0.25">
      <c r="A66" s="11" t="s">
        <v>410</v>
      </c>
      <c r="B66" s="30" t="s">
        <v>14</v>
      </c>
      <c r="C66" s="30" t="s">
        <v>539</v>
      </c>
      <c r="D66" s="2">
        <f>IF('Indicator Data'!AU68="No data","x",IF('Indicator Data'!AU68&gt;D$136,0,IF('Indicator Data'!AU68&lt;D$135,10,(D$136-'Indicator Data'!AU68)/(D$136-D$135)*10)))</f>
        <v>2.75</v>
      </c>
      <c r="E66" s="131">
        <f>(VLOOKUP($B66,'Indicator Data (national)'!$B$5:$BB$13,51,FALSE)+VLOOKUP($B66,'Indicator Data (national)'!$B$5:$BB$13,52,FALSE)+VLOOKUP($B66,'Indicator Data (national)'!$B$5:$BB$13,53,FALSE))/VLOOKUP($B66,'Indicator Data (national)'!$B$5:$BB$13,50,FALSE)*1000000</f>
        <v>1.9495550158119185E-2</v>
      </c>
      <c r="F66" s="2">
        <f t="shared" si="1"/>
        <v>9.8050444984188072</v>
      </c>
      <c r="G66" s="3">
        <f t="shared" si="2"/>
        <v>6.2775222492094036</v>
      </c>
      <c r="H66" s="2">
        <f>IF('Indicator Data'!AW68="No data","x",IF('Indicator Data'!AW68&gt;H$136,0,IF('Indicator Data'!AW68&lt;H$135,10,(H$136-'Indicator Data'!AW68)/(H$136-H$135)*10)))</f>
        <v>7.3</v>
      </c>
      <c r="I66" s="2">
        <f>IF('Indicator Data'!AV68="No data","x",IF('Indicator Data'!AV68&gt;I$136,0,IF('Indicator Data'!AV68&lt;I$135,10,(I$136-'Indicator Data'!AV68)/(I$136-I$135)*10)))</f>
        <v>7.018608570098877</v>
      </c>
      <c r="J66" s="3">
        <f t="shared" si="3"/>
        <v>7.1593042850494388</v>
      </c>
      <c r="K66" s="5">
        <f t="shared" si="4"/>
        <v>6.7184132671294208</v>
      </c>
      <c r="L66" s="2">
        <f>IF('Indicator Data'!AY68="No data","x",IF('Indicator Data'!AY68^2&gt;L$136,0,IF('Indicator Data'!AY68^2&lt;L$135,10,(L$136-'Indicator Data'!AY68^2)/(L$136-L$135)*10)))</f>
        <v>9.2483076923076943</v>
      </c>
      <c r="M66" s="2">
        <f>IF(OR('Indicator Data'!AX68=0,'Indicator Data'!AX68="No data"),"x",IF('Indicator Data'!AX68&gt;M$136,0,IF('Indicator Data'!AX68&lt;M$135,10,(M$136-'Indicator Data'!AX68)/(M$136-M$135)*10)))</f>
        <v>4.9700000000000006</v>
      </c>
      <c r="N66" s="2">
        <f>IF('Indicator Data'!AZ68="No data","x",IF('Indicator Data'!AZ68&gt;N$136,0,IF('Indicator Data'!AZ68&lt;N$135,10,(N$136-'Indicator Data'!AZ68)/(N$136-N$135)*10)))</f>
        <v>6.2</v>
      </c>
      <c r="O66" s="2">
        <f>IF('Indicator Data'!BA68="No data","x",IF('Indicator Data'!BA68&gt;O$136,0,IF('Indicator Data'!BA68&lt;O$135,10,(O$136-'Indicator Data'!BA68)/(O$136-O$135)*10)))</f>
        <v>6.4978481227551841</v>
      </c>
      <c r="P66" s="3">
        <f t="shared" si="5"/>
        <v>6.7290389537657198</v>
      </c>
      <c r="Q66" s="2">
        <f>IF('Indicator Data'!BB68="No data","x",IF('Indicator Data'!BB68&gt;Q$136,0,IF('Indicator Data'!BB68&lt;Q$135,10,(Q$136-'Indicator Data'!BB68)/(Q$136-Q$135)*10)))</f>
        <v>10</v>
      </c>
      <c r="R66" s="2">
        <f>IF('Indicator Data'!BC68="No data","x",IF('Indicator Data'!BC68&gt;R$136,0,IF('Indicator Data'!BC68&lt;R$135,10,(R$136-'Indicator Data'!BC68)/(R$136-R$135)*10)))</f>
        <v>10</v>
      </c>
      <c r="S66" s="3">
        <f t="shared" si="6"/>
        <v>10</v>
      </c>
      <c r="T66" s="2">
        <f>IF('Indicator Data'!V68="No data","x",IF('Indicator Data'!V68&gt;T$136,0,IF('Indicator Data'!V68&lt;T$135,10,(T$136-'Indicator Data'!V68)/(T$136-T$135)*10)))</f>
        <v>9</v>
      </c>
      <c r="U66" s="2">
        <f>IF('Indicator Data'!W68="No data","x",IF('Indicator Data'!W68&gt;U$136,0,IF('Indicator Data'!W68&lt;U$135,10,(U$136-'Indicator Data'!W68)/(U$136-U$135)*10)))</f>
        <v>5.2176271662666105</v>
      </c>
      <c r="V66" s="2">
        <f>IF('Indicator Data'!X68="No data","x",IF('Indicator Data'!X68&gt;V$136,0,IF('Indicator Data'!X68&lt;V$135,10,(V$136-'Indicator Data'!X68)/(V$136-V$135)*10)))</f>
        <v>10</v>
      </c>
      <c r="W66" s="2">
        <f>IF('Indicator Data'!AC68="No data","x",IF('Indicator Data'!AC68&gt;W$136,0,IF('Indicator Data'!AC68&lt;W$135,10,(W$136-'Indicator Data'!AC68)/(W$136-W$135)*10)))</f>
        <v>9.622372915254239</v>
      </c>
      <c r="X66" s="3">
        <f t="shared" si="7"/>
        <v>8.4600000203802121</v>
      </c>
      <c r="Y66" s="5">
        <f t="shared" si="8"/>
        <v>8.3963463247153101</v>
      </c>
      <c r="Z66" s="83"/>
    </row>
    <row r="67" spans="1:26" s="11" customFormat="1" x14ac:dyDescent="0.25">
      <c r="A67" s="11" t="s">
        <v>411</v>
      </c>
      <c r="B67" s="30" t="s">
        <v>14</v>
      </c>
      <c r="C67" s="30" t="s">
        <v>540</v>
      </c>
      <c r="D67" s="2">
        <f>IF('Indicator Data'!AU69="No data","x",IF('Indicator Data'!AU69&gt;D$136,0,IF('Indicator Data'!AU69&lt;D$135,10,(D$136-'Indicator Data'!AU69)/(D$136-D$135)*10)))</f>
        <v>2.75</v>
      </c>
      <c r="E67" s="131">
        <f>(VLOOKUP($B67,'Indicator Data (national)'!$B$5:$BB$13,51,FALSE)+VLOOKUP($B67,'Indicator Data (national)'!$B$5:$BB$13,52,FALSE)+VLOOKUP($B67,'Indicator Data (national)'!$B$5:$BB$13,53,FALSE))/VLOOKUP($B67,'Indicator Data (national)'!$B$5:$BB$13,50,FALSE)*1000000</f>
        <v>1.9495550158119185E-2</v>
      </c>
      <c r="F67" s="2">
        <f t="shared" si="1"/>
        <v>9.8050444984188072</v>
      </c>
      <c r="G67" s="3">
        <f t="shared" si="2"/>
        <v>6.2775222492094036</v>
      </c>
      <c r="H67" s="2">
        <f>IF('Indicator Data'!AW69="No data","x",IF('Indicator Data'!AW69&gt;H$136,0,IF('Indicator Data'!AW69&lt;H$135,10,(H$136-'Indicator Data'!AW69)/(H$136-H$135)*10)))</f>
        <v>7.3</v>
      </c>
      <c r="I67" s="2">
        <f>IF('Indicator Data'!AV69="No data","x",IF('Indicator Data'!AV69&gt;I$136,0,IF('Indicator Data'!AV69&lt;I$135,10,(I$136-'Indicator Data'!AV69)/(I$136-I$135)*10)))</f>
        <v>7.018608570098877</v>
      </c>
      <c r="J67" s="3">
        <f t="shared" si="3"/>
        <v>7.1593042850494388</v>
      </c>
      <c r="K67" s="5">
        <f t="shared" si="4"/>
        <v>6.7184132671294208</v>
      </c>
      <c r="L67" s="2">
        <f>IF('Indicator Data'!AY69="No data","x",IF('Indicator Data'!AY69^2&gt;L$136,0,IF('Indicator Data'!AY69^2&lt;L$135,10,(L$136-'Indicator Data'!AY69^2)/(L$136-L$135)*10)))</f>
        <v>5.9672967032967037</v>
      </c>
      <c r="M67" s="2">
        <f>IF(OR('Indicator Data'!AX69=0,'Indicator Data'!AX69="No data"),"x",IF('Indicator Data'!AX69&gt;M$136,0,IF('Indicator Data'!AX69&lt;M$135,10,(M$136-'Indicator Data'!AX69)/(M$136-M$135)*10)))</f>
        <v>4.9700000000000006</v>
      </c>
      <c r="N67" s="2">
        <f>IF('Indicator Data'!AZ69="No data","x",IF('Indicator Data'!AZ69&gt;N$136,0,IF('Indicator Data'!AZ69&lt;N$135,10,(N$136-'Indicator Data'!AZ69)/(N$136-N$135)*10)))</f>
        <v>6.2</v>
      </c>
      <c r="O67" s="2">
        <f>IF('Indicator Data'!BA69="No data","x",IF('Indicator Data'!BA69&gt;O$136,0,IF('Indicator Data'!BA69&lt;O$135,10,(O$136-'Indicator Data'!BA69)/(O$136-O$135)*10)))</f>
        <v>6.4978481227551841</v>
      </c>
      <c r="P67" s="3">
        <f t="shared" si="5"/>
        <v>5.9087862065129722</v>
      </c>
      <c r="Q67" s="2">
        <f>IF('Indicator Data'!BB69="No data","x",IF('Indicator Data'!BB69&gt;Q$136,0,IF('Indicator Data'!BB69&lt;Q$135,10,(Q$136-'Indicator Data'!BB69)/(Q$136-Q$135)*10)))</f>
        <v>9.0222222222222221</v>
      </c>
      <c r="R67" s="2">
        <f>IF('Indicator Data'!BC69="No data","x",IF('Indicator Data'!BC69&gt;R$136,0,IF('Indicator Data'!BC69&lt;R$135,10,(R$136-'Indicator Data'!BC69)/(R$136-R$135)*10)))</f>
        <v>10</v>
      </c>
      <c r="S67" s="3">
        <f t="shared" si="6"/>
        <v>9.5111111111111111</v>
      </c>
      <c r="T67" s="2">
        <f>IF('Indicator Data'!V69="No data","x",IF('Indicator Data'!V69&gt;T$136,0,IF('Indicator Data'!V69&lt;T$135,10,(T$136-'Indicator Data'!V69)/(T$136-T$135)*10)))</f>
        <v>9</v>
      </c>
      <c r="U67" s="2">
        <f>IF('Indicator Data'!W69="No data","x",IF('Indicator Data'!W69&gt;U$136,0,IF('Indicator Data'!W69&lt;U$135,10,(U$136-'Indicator Data'!W69)/(U$136-U$135)*10)))</f>
        <v>5.9797363828807351</v>
      </c>
      <c r="V67" s="2">
        <f>IF('Indicator Data'!X69="No data","x",IF('Indicator Data'!X69&gt;V$136,0,IF('Indicator Data'!X69&lt;V$135,10,(V$136-'Indicator Data'!X69)/(V$136-V$135)*10)))</f>
        <v>10</v>
      </c>
      <c r="W67" s="2">
        <f>IF('Indicator Data'!AC69="No data","x",IF('Indicator Data'!AC69&gt;W$136,0,IF('Indicator Data'!AC69&lt;W$135,10,(W$136-'Indicator Data'!AC69)/(W$136-W$135)*10)))</f>
        <v>9.622372915254239</v>
      </c>
      <c r="X67" s="3">
        <f t="shared" si="7"/>
        <v>8.6505273245337442</v>
      </c>
      <c r="Y67" s="5">
        <f t="shared" ref="Y67:Y98" si="9">AVERAGE(S67,P67,X67)</f>
        <v>8.0234748807192755</v>
      </c>
      <c r="Z67" s="83"/>
    </row>
    <row r="68" spans="1:26" s="11" customFormat="1" x14ac:dyDescent="0.25">
      <c r="A68" s="11" t="s">
        <v>412</v>
      </c>
      <c r="B68" s="30" t="s">
        <v>14</v>
      </c>
      <c r="C68" s="30" t="s">
        <v>541</v>
      </c>
      <c r="D68" s="2">
        <f>IF('Indicator Data'!AU70="No data","x",IF('Indicator Data'!AU70&gt;D$136,0,IF('Indicator Data'!AU70&lt;D$135,10,(D$136-'Indicator Data'!AU70)/(D$136-D$135)*10)))</f>
        <v>2.75</v>
      </c>
      <c r="E68" s="131">
        <f>(VLOOKUP($B68,'Indicator Data (national)'!$B$5:$BB$13,51,FALSE)+VLOOKUP($B68,'Indicator Data (national)'!$B$5:$BB$13,52,FALSE)+VLOOKUP($B68,'Indicator Data (national)'!$B$5:$BB$13,53,FALSE))/VLOOKUP($B68,'Indicator Data (national)'!$B$5:$BB$13,50,FALSE)*1000000</f>
        <v>1.9495550158119185E-2</v>
      </c>
      <c r="F68" s="2">
        <f t="shared" ref="F68:F131" si="10">IF(E68&gt;F$136,0,IF(E68&lt;F$135,10,(F$136-E68)/(F$136-F$135)*10))</f>
        <v>9.8050444984188072</v>
      </c>
      <c r="G68" s="3">
        <f t="shared" ref="G68:G131" si="11">AVERAGE(D68,F68)</f>
        <v>6.2775222492094036</v>
      </c>
      <c r="H68" s="2">
        <f>IF('Indicator Data'!AW70="No data","x",IF('Indicator Data'!AW70&gt;H$136,0,IF('Indicator Data'!AW70&lt;H$135,10,(H$136-'Indicator Data'!AW70)/(H$136-H$135)*10)))</f>
        <v>7.3</v>
      </c>
      <c r="I68" s="2">
        <f>IF('Indicator Data'!AV70="No data","x",IF('Indicator Data'!AV70&gt;I$136,0,IF('Indicator Data'!AV70&lt;I$135,10,(I$136-'Indicator Data'!AV70)/(I$136-I$135)*10)))</f>
        <v>7.018608570098877</v>
      </c>
      <c r="J68" s="3">
        <f t="shared" ref="J68:J131" si="12">IF(AND(H68="x",I68="x"),"x",AVERAGE(H68,I68))</f>
        <v>7.1593042850494388</v>
      </c>
      <c r="K68" s="5">
        <f t="shared" ref="K68:K131" si="13">AVERAGE(G68,J68)</f>
        <v>6.7184132671294208</v>
      </c>
      <c r="L68" s="2">
        <f>IF('Indicator Data'!AY70="No data","x",IF('Indicator Data'!AY70^2&gt;L$136,0,IF('Indicator Data'!AY70^2&lt;L$135,10,(L$136-'Indicator Data'!AY70^2)/(L$136-L$135)*10)))</f>
        <v>5.4650439560439557</v>
      </c>
      <c r="M68" s="2">
        <f>IF(OR('Indicator Data'!AX70=0,'Indicator Data'!AX70="No data"),"x",IF('Indicator Data'!AX70&gt;M$136,0,IF('Indicator Data'!AX70&lt;M$135,10,(M$136-'Indicator Data'!AX70)/(M$136-M$135)*10)))</f>
        <v>4.9700000000000006</v>
      </c>
      <c r="N68" s="2">
        <f>IF('Indicator Data'!AZ70="No data","x",IF('Indicator Data'!AZ70&gt;N$136,0,IF('Indicator Data'!AZ70&lt;N$135,10,(N$136-'Indicator Data'!AZ70)/(N$136-N$135)*10)))</f>
        <v>6.2</v>
      </c>
      <c r="O68" s="2">
        <f>IF('Indicator Data'!BA70="No data","x",IF('Indicator Data'!BA70&gt;O$136,0,IF('Indicator Data'!BA70&lt;O$135,10,(O$136-'Indicator Data'!BA70)/(O$136-O$135)*10)))</f>
        <v>6.4978481227551841</v>
      </c>
      <c r="P68" s="3">
        <f t="shared" ref="P68:P131" si="14">IF(AND(L68="x",M68="x",N68="x",O68="x"),"x",AVERAGE(L68,M68,N68,O68))</f>
        <v>5.7832230196997845</v>
      </c>
      <c r="Q68" s="2">
        <f>IF('Indicator Data'!BB70="No data","x",IF('Indicator Data'!BB70&gt;Q$136,0,IF('Indicator Data'!BB70&lt;Q$135,10,(Q$136-'Indicator Data'!BB70)/(Q$136-Q$135)*10)))</f>
        <v>7.8000000000000007</v>
      </c>
      <c r="R68" s="2">
        <f>IF('Indicator Data'!BC70="No data","x",IF('Indicator Data'!BC70&gt;R$136,0,IF('Indicator Data'!BC70&lt;R$135,10,(R$136-'Indicator Data'!BC70)/(R$136-R$135)*10)))</f>
        <v>8.0599999999999987</v>
      </c>
      <c r="S68" s="3">
        <f t="shared" ref="S68:S131" si="15">IF(AND(Q68="x",R68="x"),"x",AVERAGE(R68,Q68))</f>
        <v>7.93</v>
      </c>
      <c r="T68" s="2">
        <f>IF('Indicator Data'!V70="No data","x",IF('Indicator Data'!V70&gt;T$136,0,IF('Indicator Data'!V70&lt;T$135,10,(T$136-'Indicator Data'!V70)/(T$136-T$135)*10)))</f>
        <v>9</v>
      </c>
      <c r="U68" s="2">
        <f>IF('Indicator Data'!W70="No data","x",IF('Indicator Data'!W70&gt;U$136,0,IF('Indicator Data'!W70&lt;U$135,10,(U$136-'Indicator Data'!W70)/(U$136-U$135)*10)))</f>
        <v>4.2144567216374798</v>
      </c>
      <c r="V68" s="2">
        <f>IF('Indicator Data'!X70="No data","x",IF('Indicator Data'!X70&gt;V$136,0,IF('Indicator Data'!X70&lt;V$135,10,(V$136-'Indicator Data'!X70)/(V$136-V$135)*10)))</f>
        <v>10</v>
      </c>
      <c r="W68" s="2">
        <f>IF('Indicator Data'!AC70="No data","x",IF('Indicator Data'!AC70&gt;W$136,0,IF('Indicator Data'!AC70&lt;W$135,10,(W$136-'Indicator Data'!AC70)/(W$136-W$135)*10)))</f>
        <v>9.622372915254239</v>
      </c>
      <c r="X68" s="3">
        <f t="shared" ref="X68:X131" si="16">IF(AND(T68="x",V68="x",W68="x"),"x",AVERAGE(T68,V68,W68,U68))</f>
        <v>8.2092074092229304</v>
      </c>
      <c r="Y68" s="5">
        <f t="shared" si="9"/>
        <v>7.3074768096409057</v>
      </c>
      <c r="Z68" s="83"/>
    </row>
    <row r="69" spans="1:26" s="11" customFormat="1" x14ac:dyDescent="0.25">
      <c r="A69" s="11" t="s">
        <v>413</v>
      </c>
      <c r="B69" s="30" t="s">
        <v>14</v>
      </c>
      <c r="C69" s="30" t="s">
        <v>542</v>
      </c>
      <c r="D69" s="2">
        <f>IF('Indicator Data'!AU71="No data","x",IF('Indicator Data'!AU71&gt;D$136,0,IF('Indicator Data'!AU71&lt;D$135,10,(D$136-'Indicator Data'!AU71)/(D$136-D$135)*10)))</f>
        <v>2.75</v>
      </c>
      <c r="E69" s="131">
        <f>(VLOOKUP($B69,'Indicator Data (national)'!$B$5:$BB$13,51,FALSE)+VLOOKUP($B69,'Indicator Data (national)'!$B$5:$BB$13,52,FALSE)+VLOOKUP($B69,'Indicator Data (national)'!$B$5:$BB$13,53,FALSE))/VLOOKUP($B69,'Indicator Data (national)'!$B$5:$BB$13,50,FALSE)*1000000</f>
        <v>1.9495550158119185E-2</v>
      </c>
      <c r="F69" s="2">
        <f t="shared" si="10"/>
        <v>9.8050444984188072</v>
      </c>
      <c r="G69" s="3">
        <f t="shared" si="11"/>
        <v>6.2775222492094036</v>
      </c>
      <c r="H69" s="2">
        <f>IF('Indicator Data'!AW71="No data","x",IF('Indicator Data'!AW71&gt;H$136,0,IF('Indicator Data'!AW71&lt;H$135,10,(H$136-'Indicator Data'!AW71)/(H$136-H$135)*10)))</f>
        <v>7.3</v>
      </c>
      <c r="I69" s="2">
        <f>IF('Indicator Data'!AV71="No data","x",IF('Indicator Data'!AV71&gt;I$136,0,IF('Indicator Data'!AV71&lt;I$135,10,(I$136-'Indicator Data'!AV71)/(I$136-I$135)*10)))</f>
        <v>7.018608570098877</v>
      </c>
      <c r="J69" s="3">
        <f t="shared" si="12"/>
        <v>7.1593042850494388</v>
      </c>
      <c r="K69" s="5">
        <f t="shared" si="13"/>
        <v>6.7184132671294208</v>
      </c>
      <c r="L69" s="2">
        <f>IF('Indicator Data'!AY71="No data","x",IF('Indicator Data'!AY71^2&gt;L$136,0,IF('Indicator Data'!AY71^2&lt;L$135,10,(L$136-'Indicator Data'!AY71^2)/(L$136-L$135)*10)))</f>
        <v>4.8241648351648339</v>
      </c>
      <c r="M69" s="2">
        <f>IF(OR('Indicator Data'!AX71=0,'Indicator Data'!AX71="No data"),"x",IF('Indicator Data'!AX71&gt;M$136,0,IF('Indicator Data'!AX71&lt;M$135,10,(M$136-'Indicator Data'!AX71)/(M$136-M$135)*10)))</f>
        <v>4.9700000000000006</v>
      </c>
      <c r="N69" s="2">
        <f>IF('Indicator Data'!AZ71="No data","x",IF('Indicator Data'!AZ71&gt;N$136,0,IF('Indicator Data'!AZ71&lt;N$135,10,(N$136-'Indicator Data'!AZ71)/(N$136-N$135)*10)))</f>
        <v>6.2</v>
      </c>
      <c r="O69" s="2">
        <f>IF('Indicator Data'!BA71="No data","x",IF('Indicator Data'!BA71&gt;O$136,0,IF('Indicator Data'!BA71&lt;O$135,10,(O$136-'Indicator Data'!BA71)/(O$136-O$135)*10)))</f>
        <v>6.4978481227551841</v>
      </c>
      <c r="P69" s="3">
        <f t="shared" si="14"/>
        <v>5.6230032394800045</v>
      </c>
      <c r="Q69" s="2">
        <f>IF('Indicator Data'!BB71="No data","x",IF('Indicator Data'!BB71&gt;Q$136,0,IF('Indicator Data'!BB71&lt;Q$135,10,(Q$136-'Indicator Data'!BB71)/(Q$136-Q$135)*10)))</f>
        <v>10</v>
      </c>
      <c r="R69" s="2">
        <f>IF('Indicator Data'!BC71="No data","x",IF('Indicator Data'!BC71&gt;R$136,0,IF('Indicator Data'!BC71&lt;R$135,10,(R$136-'Indicator Data'!BC71)/(R$136-R$135)*10)))</f>
        <v>10</v>
      </c>
      <c r="S69" s="3">
        <f t="shared" si="15"/>
        <v>10</v>
      </c>
      <c r="T69" s="2">
        <f>IF('Indicator Data'!V71="No data","x",IF('Indicator Data'!V71&gt;T$136,0,IF('Indicator Data'!V71&lt;T$135,10,(T$136-'Indicator Data'!V71)/(T$136-T$135)*10)))</f>
        <v>9</v>
      </c>
      <c r="U69" s="2">
        <f>IF('Indicator Data'!W71="No data","x",IF('Indicator Data'!W71&gt;U$136,0,IF('Indicator Data'!W71&lt;U$135,10,(U$136-'Indicator Data'!W71)/(U$136-U$135)*10)))</f>
        <v>1.8166619062712088</v>
      </c>
      <c r="V69" s="2">
        <f>IF('Indicator Data'!X71="No data","x",IF('Indicator Data'!X71&gt;V$136,0,IF('Indicator Data'!X71&lt;V$135,10,(V$136-'Indicator Data'!X71)/(V$136-V$135)*10)))</f>
        <v>10</v>
      </c>
      <c r="W69" s="2">
        <f>IF('Indicator Data'!AC71="No data","x",IF('Indicator Data'!AC71&gt;W$136,0,IF('Indicator Data'!AC71&lt;W$135,10,(W$136-'Indicator Data'!AC71)/(W$136-W$135)*10)))</f>
        <v>9.622372915254239</v>
      </c>
      <c r="X69" s="3">
        <f t="shared" si="16"/>
        <v>7.6097587053813616</v>
      </c>
      <c r="Y69" s="5">
        <f t="shared" si="9"/>
        <v>7.7442539816204556</v>
      </c>
      <c r="Z69" s="83"/>
    </row>
    <row r="70" spans="1:26" s="11" customFormat="1" x14ac:dyDescent="0.25">
      <c r="A70" s="11" t="s">
        <v>414</v>
      </c>
      <c r="B70" s="30" t="s">
        <v>14</v>
      </c>
      <c r="C70" s="30" t="s">
        <v>543</v>
      </c>
      <c r="D70" s="2">
        <f>IF('Indicator Data'!AU72="No data","x",IF('Indicator Data'!AU72&gt;D$136,0,IF('Indicator Data'!AU72&lt;D$135,10,(D$136-'Indicator Data'!AU72)/(D$136-D$135)*10)))</f>
        <v>2.75</v>
      </c>
      <c r="E70" s="131">
        <f>(VLOOKUP($B70,'Indicator Data (national)'!$B$5:$BB$13,51,FALSE)+VLOOKUP($B70,'Indicator Data (national)'!$B$5:$BB$13,52,FALSE)+VLOOKUP($B70,'Indicator Data (national)'!$B$5:$BB$13,53,FALSE))/VLOOKUP($B70,'Indicator Data (national)'!$B$5:$BB$13,50,FALSE)*1000000</f>
        <v>1.9495550158119185E-2</v>
      </c>
      <c r="F70" s="2">
        <f t="shared" si="10"/>
        <v>9.8050444984188072</v>
      </c>
      <c r="G70" s="3">
        <f t="shared" si="11"/>
        <v>6.2775222492094036</v>
      </c>
      <c r="H70" s="2">
        <f>IF('Indicator Data'!AW72="No data","x",IF('Indicator Data'!AW72&gt;H$136,0,IF('Indicator Data'!AW72&lt;H$135,10,(H$136-'Indicator Data'!AW72)/(H$136-H$135)*10)))</f>
        <v>7.3</v>
      </c>
      <c r="I70" s="2">
        <f>IF('Indicator Data'!AV72="No data","x",IF('Indicator Data'!AV72&gt;I$136,0,IF('Indicator Data'!AV72&lt;I$135,10,(I$136-'Indicator Data'!AV72)/(I$136-I$135)*10)))</f>
        <v>7.018608570098877</v>
      </c>
      <c r="J70" s="3">
        <f t="shared" si="12"/>
        <v>7.1593042850494388</v>
      </c>
      <c r="K70" s="5">
        <f t="shared" si="13"/>
        <v>6.7184132671294208</v>
      </c>
      <c r="L70" s="2">
        <f>IF('Indicator Data'!AY72="No data","x",IF('Indicator Data'!AY72^2&gt;L$136,0,IF('Indicator Data'!AY72^2&lt;L$135,10,(L$136-'Indicator Data'!AY72^2)/(L$136-L$135)*10)))</f>
        <v>5.5426813186813177</v>
      </c>
      <c r="M70" s="2">
        <f>IF(OR('Indicator Data'!AX72=0,'Indicator Data'!AX72="No data"),"x",IF('Indicator Data'!AX72&gt;M$136,0,IF('Indicator Data'!AX72&lt;M$135,10,(M$136-'Indicator Data'!AX72)/(M$136-M$135)*10)))</f>
        <v>4.9700000000000006</v>
      </c>
      <c r="N70" s="2">
        <f>IF('Indicator Data'!AZ72="No data","x",IF('Indicator Data'!AZ72&gt;N$136,0,IF('Indicator Data'!AZ72&lt;N$135,10,(N$136-'Indicator Data'!AZ72)/(N$136-N$135)*10)))</f>
        <v>6.2</v>
      </c>
      <c r="O70" s="2">
        <f>IF('Indicator Data'!BA72="No data","x",IF('Indicator Data'!BA72&gt;O$136,0,IF('Indicator Data'!BA72&lt;O$135,10,(O$136-'Indicator Data'!BA72)/(O$136-O$135)*10)))</f>
        <v>6.4978481227551841</v>
      </c>
      <c r="P70" s="3">
        <f t="shared" si="14"/>
        <v>5.8026323603591257</v>
      </c>
      <c r="Q70" s="2">
        <f>IF('Indicator Data'!BB72="No data","x",IF('Indicator Data'!BB72&gt;Q$136,0,IF('Indicator Data'!BB72&lt;Q$135,10,(Q$136-'Indicator Data'!BB72)/(Q$136-Q$135)*10)))</f>
        <v>9.9333333333333336</v>
      </c>
      <c r="R70" s="2">
        <f>IF('Indicator Data'!BC72="No data","x",IF('Indicator Data'!BC72&gt;R$136,0,IF('Indicator Data'!BC72&lt;R$135,10,(R$136-'Indicator Data'!BC72)/(R$136-R$135)*10)))</f>
        <v>10</v>
      </c>
      <c r="S70" s="3">
        <f t="shared" si="15"/>
        <v>9.9666666666666668</v>
      </c>
      <c r="T70" s="2">
        <f>IF('Indicator Data'!V72="No data","x",IF('Indicator Data'!V72&gt;T$136,0,IF('Indicator Data'!V72&lt;T$135,10,(T$136-'Indicator Data'!V72)/(T$136-T$135)*10)))</f>
        <v>9</v>
      </c>
      <c r="U70" s="2">
        <f>IF('Indicator Data'!W72="No data","x",IF('Indicator Data'!W72&gt;U$136,0,IF('Indicator Data'!W72&lt;U$135,10,(U$136-'Indicator Data'!W72)/(U$136-U$135)*10)))</f>
        <v>4.5093326044875051</v>
      </c>
      <c r="V70" s="2">
        <f>IF('Indicator Data'!X72="No data","x",IF('Indicator Data'!X72&gt;V$136,0,IF('Indicator Data'!X72&lt;V$135,10,(V$136-'Indicator Data'!X72)/(V$136-V$135)*10)))</f>
        <v>10</v>
      </c>
      <c r="W70" s="2">
        <f>IF('Indicator Data'!AC72="No data","x",IF('Indicator Data'!AC72&gt;W$136,0,IF('Indicator Data'!AC72&lt;W$135,10,(W$136-'Indicator Data'!AC72)/(W$136-W$135)*10)))</f>
        <v>9.622372915254239</v>
      </c>
      <c r="X70" s="3">
        <f t="shared" si="16"/>
        <v>8.2829263799354358</v>
      </c>
      <c r="Y70" s="5">
        <f t="shared" si="9"/>
        <v>8.0174084689870764</v>
      </c>
      <c r="Z70" s="83"/>
    </row>
    <row r="71" spans="1:26" s="11" customFormat="1" x14ac:dyDescent="0.25">
      <c r="A71" s="11" t="s">
        <v>415</v>
      </c>
      <c r="B71" s="30" t="s">
        <v>14</v>
      </c>
      <c r="C71" s="30" t="s">
        <v>544</v>
      </c>
      <c r="D71" s="2">
        <f>IF('Indicator Data'!AU73="No data","x",IF('Indicator Data'!AU73&gt;D$136,0,IF('Indicator Data'!AU73&lt;D$135,10,(D$136-'Indicator Data'!AU73)/(D$136-D$135)*10)))</f>
        <v>2.75</v>
      </c>
      <c r="E71" s="131">
        <f>(VLOOKUP($B71,'Indicator Data (national)'!$B$5:$BB$13,51,FALSE)+VLOOKUP($B71,'Indicator Data (national)'!$B$5:$BB$13,52,FALSE)+VLOOKUP($B71,'Indicator Data (national)'!$B$5:$BB$13,53,FALSE))/VLOOKUP($B71,'Indicator Data (national)'!$B$5:$BB$13,50,FALSE)*1000000</f>
        <v>1.9495550158119185E-2</v>
      </c>
      <c r="F71" s="2">
        <f t="shared" si="10"/>
        <v>9.8050444984188072</v>
      </c>
      <c r="G71" s="3">
        <f t="shared" si="11"/>
        <v>6.2775222492094036</v>
      </c>
      <c r="H71" s="2">
        <f>IF('Indicator Data'!AW73="No data","x",IF('Indicator Data'!AW73&gt;H$136,0,IF('Indicator Data'!AW73&lt;H$135,10,(H$136-'Indicator Data'!AW73)/(H$136-H$135)*10)))</f>
        <v>7.3</v>
      </c>
      <c r="I71" s="2">
        <f>IF('Indicator Data'!AV73="No data","x",IF('Indicator Data'!AV73&gt;I$136,0,IF('Indicator Data'!AV73&lt;I$135,10,(I$136-'Indicator Data'!AV73)/(I$136-I$135)*10)))</f>
        <v>7.018608570098877</v>
      </c>
      <c r="J71" s="3">
        <f t="shared" si="12"/>
        <v>7.1593042850494388</v>
      </c>
      <c r="K71" s="5">
        <f t="shared" si="13"/>
        <v>6.7184132671294208</v>
      </c>
      <c r="L71" s="2">
        <f>IF('Indicator Data'!AY73="No data","x",IF('Indicator Data'!AY73^2&gt;L$136,0,IF('Indicator Data'!AY73^2&lt;L$135,10,(L$136-'Indicator Data'!AY73^2)/(L$136-L$135)*10)))</f>
        <v>4.0785824175824175</v>
      </c>
      <c r="M71" s="2">
        <f>IF(OR('Indicator Data'!AX73=0,'Indicator Data'!AX73="No data"),"x",IF('Indicator Data'!AX73&gt;M$136,0,IF('Indicator Data'!AX73&lt;M$135,10,(M$136-'Indicator Data'!AX73)/(M$136-M$135)*10)))</f>
        <v>4.9700000000000006</v>
      </c>
      <c r="N71" s="2">
        <f>IF('Indicator Data'!AZ73="No data","x",IF('Indicator Data'!AZ73&gt;N$136,0,IF('Indicator Data'!AZ73&lt;N$135,10,(N$136-'Indicator Data'!AZ73)/(N$136-N$135)*10)))</f>
        <v>6.2</v>
      </c>
      <c r="O71" s="2">
        <f>IF('Indicator Data'!BA73="No data","x",IF('Indicator Data'!BA73&gt;O$136,0,IF('Indicator Data'!BA73&lt;O$135,10,(O$136-'Indicator Data'!BA73)/(O$136-O$135)*10)))</f>
        <v>6.4978481227551841</v>
      </c>
      <c r="P71" s="3">
        <f t="shared" si="14"/>
        <v>5.4366076350844006</v>
      </c>
      <c r="Q71" s="2">
        <f>IF('Indicator Data'!BB73="No data","x",IF('Indicator Data'!BB73&gt;Q$136,0,IF('Indicator Data'!BB73&lt;Q$135,10,(Q$136-'Indicator Data'!BB73)/(Q$136-Q$135)*10)))</f>
        <v>7.8666666666666663</v>
      </c>
      <c r="R71" s="2">
        <f>IF('Indicator Data'!BC73="No data","x",IF('Indicator Data'!BC73&gt;R$136,0,IF('Indicator Data'!BC73&lt;R$135,10,(R$136-'Indicator Data'!BC73)/(R$136-R$135)*10)))</f>
        <v>4.9800000000000013</v>
      </c>
      <c r="S71" s="3">
        <f t="shared" si="15"/>
        <v>6.4233333333333338</v>
      </c>
      <c r="T71" s="2">
        <f>IF('Indicator Data'!V73="No data","x",IF('Indicator Data'!V73&gt;T$136,0,IF('Indicator Data'!V73&lt;T$135,10,(T$136-'Indicator Data'!V73)/(T$136-T$135)*10)))</f>
        <v>9</v>
      </c>
      <c r="U71" s="2">
        <f>IF('Indicator Data'!W73="No data","x",IF('Indicator Data'!W73&gt;U$136,0,IF('Indicator Data'!W73&lt;U$135,10,(U$136-'Indicator Data'!W73)/(U$136-U$135)*10)))</f>
        <v>1.2438643106211456</v>
      </c>
      <c r="V71" s="2">
        <f>IF('Indicator Data'!X73="No data","x",IF('Indicator Data'!X73&gt;V$136,0,IF('Indicator Data'!X73&lt;V$135,10,(V$136-'Indicator Data'!X73)/(V$136-V$135)*10)))</f>
        <v>10</v>
      </c>
      <c r="W71" s="2">
        <f>IF('Indicator Data'!AC73="No data","x",IF('Indicator Data'!AC73&gt;W$136,0,IF('Indicator Data'!AC73&lt;W$135,10,(W$136-'Indicator Data'!AC73)/(W$136-W$135)*10)))</f>
        <v>9.622372915254239</v>
      </c>
      <c r="X71" s="3">
        <f t="shared" si="16"/>
        <v>7.466559306468846</v>
      </c>
      <c r="Y71" s="5">
        <f t="shared" si="9"/>
        <v>6.4421667582955271</v>
      </c>
      <c r="Z71" s="83"/>
    </row>
    <row r="72" spans="1:26" s="11" customFormat="1" x14ac:dyDescent="0.25">
      <c r="A72" s="11" t="s">
        <v>416</v>
      </c>
      <c r="B72" s="30" t="s">
        <v>14</v>
      </c>
      <c r="C72" s="30" t="s">
        <v>545</v>
      </c>
      <c r="D72" s="2">
        <f>IF('Indicator Data'!AU74="No data","x",IF('Indicator Data'!AU74&gt;D$136,0,IF('Indicator Data'!AU74&lt;D$135,10,(D$136-'Indicator Data'!AU74)/(D$136-D$135)*10)))</f>
        <v>2.75</v>
      </c>
      <c r="E72" s="131">
        <f>(VLOOKUP($B72,'Indicator Data (national)'!$B$5:$BB$13,51,FALSE)+VLOOKUP($B72,'Indicator Data (national)'!$B$5:$BB$13,52,FALSE)+VLOOKUP($B72,'Indicator Data (national)'!$B$5:$BB$13,53,FALSE))/VLOOKUP($B72,'Indicator Data (national)'!$B$5:$BB$13,50,FALSE)*1000000</f>
        <v>1.9495550158119185E-2</v>
      </c>
      <c r="F72" s="2">
        <f t="shared" si="10"/>
        <v>9.8050444984188072</v>
      </c>
      <c r="G72" s="3">
        <f t="shared" si="11"/>
        <v>6.2775222492094036</v>
      </c>
      <c r="H72" s="2">
        <f>IF('Indicator Data'!AW74="No data","x",IF('Indicator Data'!AW74&gt;H$136,0,IF('Indicator Data'!AW74&lt;H$135,10,(H$136-'Indicator Data'!AW74)/(H$136-H$135)*10)))</f>
        <v>7.3</v>
      </c>
      <c r="I72" s="2">
        <f>IF('Indicator Data'!AV74="No data","x",IF('Indicator Data'!AV74&gt;I$136,0,IF('Indicator Data'!AV74&lt;I$135,10,(I$136-'Indicator Data'!AV74)/(I$136-I$135)*10)))</f>
        <v>7.018608570098877</v>
      </c>
      <c r="J72" s="3">
        <f t="shared" si="12"/>
        <v>7.1593042850494388</v>
      </c>
      <c r="K72" s="5">
        <f t="shared" si="13"/>
        <v>6.7184132671294208</v>
      </c>
      <c r="L72" s="2">
        <f>IF('Indicator Data'!AY74="No data","x",IF('Indicator Data'!AY74^2&gt;L$136,0,IF('Indicator Data'!AY74^2&lt;L$135,10,(L$136-'Indicator Data'!AY74^2)/(L$136-L$135)*10)))</f>
        <v>6.6964285714285712</v>
      </c>
      <c r="M72" s="2">
        <f>IF(OR('Indicator Data'!AX74=0,'Indicator Data'!AX74="No data"),"x",IF('Indicator Data'!AX74&gt;M$136,0,IF('Indicator Data'!AX74&lt;M$135,10,(M$136-'Indicator Data'!AX74)/(M$136-M$135)*10)))</f>
        <v>4.9700000000000006</v>
      </c>
      <c r="N72" s="2">
        <f>IF('Indicator Data'!AZ74="No data","x",IF('Indicator Data'!AZ74&gt;N$136,0,IF('Indicator Data'!AZ74&lt;N$135,10,(N$136-'Indicator Data'!AZ74)/(N$136-N$135)*10)))</f>
        <v>6.2</v>
      </c>
      <c r="O72" s="2">
        <f>IF('Indicator Data'!BA74="No data","x",IF('Indicator Data'!BA74&gt;O$136,0,IF('Indicator Data'!BA74&lt;O$135,10,(O$136-'Indicator Data'!BA74)/(O$136-O$135)*10)))</f>
        <v>6.4978481227551841</v>
      </c>
      <c r="P72" s="3">
        <f t="shared" si="14"/>
        <v>6.0910691735459386</v>
      </c>
      <c r="Q72" s="2">
        <f>IF('Indicator Data'!BB74="No data","x",IF('Indicator Data'!BB74&gt;Q$136,0,IF('Indicator Data'!BB74&lt;Q$135,10,(Q$136-'Indicator Data'!BB74)/(Q$136-Q$135)*10)))</f>
        <v>9.0333333333333332</v>
      </c>
      <c r="R72" s="2">
        <f>IF('Indicator Data'!BC74="No data","x",IF('Indicator Data'!BC74&gt;R$136,0,IF('Indicator Data'!BC74&lt;R$135,10,(R$136-'Indicator Data'!BC74)/(R$136-R$135)*10)))</f>
        <v>8.14</v>
      </c>
      <c r="S72" s="3">
        <f t="shared" si="15"/>
        <v>8.586666666666666</v>
      </c>
      <c r="T72" s="2">
        <f>IF('Indicator Data'!V74="No data","x",IF('Indicator Data'!V74&gt;T$136,0,IF('Indicator Data'!V74&lt;T$135,10,(T$136-'Indicator Data'!V74)/(T$136-T$135)*10)))</f>
        <v>9</v>
      </c>
      <c r="U72" s="2">
        <f>IF('Indicator Data'!W74="No data","x",IF('Indicator Data'!W74&gt;U$136,0,IF('Indicator Data'!W74&lt;U$135,10,(U$136-'Indicator Data'!W74)/(U$136-U$135)*10)))</f>
        <v>2.0774606661456247</v>
      </c>
      <c r="V72" s="2">
        <f>IF('Indicator Data'!X74="No data","x",IF('Indicator Data'!X74&gt;V$136,0,IF('Indicator Data'!X74&lt;V$135,10,(V$136-'Indicator Data'!X74)/(V$136-V$135)*10)))</f>
        <v>10</v>
      </c>
      <c r="W72" s="2">
        <f>IF('Indicator Data'!AC74="No data","x",IF('Indicator Data'!AC74&gt;W$136,0,IF('Indicator Data'!AC74&lt;W$135,10,(W$136-'Indicator Data'!AC74)/(W$136-W$135)*10)))</f>
        <v>9.622372915254239</v>
      </c>
      <c r="X72" s="3">
        <f t="shared" si="16"/>
        <v>7.6749583953499663</v>
      </c>
      <c r="Y72" s="5">
        <f t="shared" si="9"/>
        <v>7.4508980785208578</v>
      </c>
      <c r="Z72" s="83"/>
    </row>
    <row r="73" spans="1:26" s="11" customFormat="1" x14ac:dyDescent="0.25">
      <c r="A73" s="11" t="s">
        <v>417</v>
      </c>
      <c r="B73" s="30" t="s">
        <v>14</v>
      </c>
      <c r="C73" s="30" t="s">
        <v>546</v>
      </c>
      <c r="D73" s="2">
        <f>IF('Indicator Data'!AU75="No data","x",IF('Indicator Data'!AU75&gt;D$136,0,IF('Indicator Data'!AU75&lt;D$135,10,(D$136-'Indicator Data'!AU75)/(D$136-D$135)*10)))</f>
        <v>2.75</v>
      </c>
      <c r="E73" s="131">
        <f>(VLOOKUP($B73,'Indicator Data (national)'!$B$5:$BB$13,51,FALSE)+VLOOKUP($B73,'Indicator Data (national)'!$B$5:$BB$13,52,FALSE)+VLOOKUP($B73,'Indicator Data (national)'!$B$5:$BB$13,53,FALSE))/VLOOKUP($B73,'Indicator Data (national)'!$B$5:$BB$13,50,FALSE)*1000000</f>
        <v>1.9495550158119185E-2</v>
      </c>
      <c r="F73" s="2">
        <f t="shared" si="10"/>
        <v>9.8050444984188072</v>
      </c>
      <c r="G73" s="3">
        <f t="shared" si="11"/>
        <v>6.2775222492094036</v>
      </c>
      <c r="H73" s="2">
        <f>IF('Indicator Data'!AW75="No data","x",IF('Indicator Data'!AW75&gt;H$136,0,IF('Indicator Data'!AW75&lt;H$135,10,(H$136-'Indicator Data'!AW75)/(H$136-H$135)*10)))</f>
        <v>7.3</v>
      </c>
      <c r="I73" s="2">
        <f>IF('Indicator Data'!AV75="No data","x",IF('Indicator Data'!AV75&gt;I$136,0,IF('Indicator Data'!AV75&lt;I$135,10,(I$136-'Indicator Data'!AV75)/(I$136-I$135)*10)))</f>
        <v>7.018608570098877</v>
      </c>
      <c r="J73" s="3">
        <f t="shared" si="12"/>
        <v>7.1593042850494388</v>
      </c>
      <c r="K73" s="5">
        <f t="shared" si="13"/>
        <v>6.7184132671294208</v>
      </c>
      <c r="L73" s="2">
        <f>IF('Indicator Data'!AY75="No data","x",IF('Indicator Data'!AY75^2&gt;L$136,0,IF('Indicator Data'!AY75^2&lt;L$135,10,(L$136-'Indicator Data'!AY75^2)/(L$136-L$135)*10)))</f>
        <v>5.3239120879120883</v>
      </c>
      <c r="M73" s="2">
        <f>IF(OR('Indicator Data'!AX75=0,'Indicator Data'!AX75="No data"),"x",IF('Indicator Data'!AX75&gt;M$136,0,IF('Indicator Data'!AX75&lt;M$135,10,(M$136-'Indicator Data'!AX75)/(M$136-M$135)*10)))</f>
        <v>4.9700000000000006</v>
      </c>
      <c r="N73" s="2">
        <f>IF('Indicator Data'!AZ75="No data","x",IF('Indicator Data'!AZ75&gt;N$136,0,IF('Indicator Data'!AZ75&lt;N$135,10,(N$136-'Indicator Data'!AZ75)/(N$136-N$135)*10)))</f>
        <v>6.2</v>
      </c>
      <c r="O73" s="2">
        <f>IF('Indicator Data'!BA75="No data","x",IF('Indicator Data'!BA75&gt;O$136,0,IF('Indicator Data'!BA75&lt;O$135,10,(O$136-'Indicator Data'!BA75)/(O$136-O$135)*10)))</f>
        <v>6.4978481227551841</v>
      </c>
      <c r="P73" s="3">
        <f t="shared" si="14"/>
        <v>5.7479400526668183</v>
      </c>
      <c r="Q73" s="2">
        <f>IF('Indicator Data'!BB75="No data","x",IF('Indicator Data'!BB75&gt;Q$136,0,IF('Indicator Data'!BB75&lt;Q$135,10,(Q$136-'Indicator Data'!BB75)/(Q$136-Q$135)*10)))</f>
        <v>6.9555555555555557</v>
      </c>
      <c r="R73" s="2">
        <f>IF('Indicator Data'!BC75="No data","x",IF('Indicator Data'!BC75&gt;R$136,0,IF('Indicator Data'!BC75&lt;R$135,10,(R$136-'Indicator Data'!BC75)/(R$136-R$135)*10)))</f>
        <v>5.3599999999999994</v>
      </c>
      <c r="S73" s="3">
        <f t="shared" si="15"/>
        <v>6.1577777777777776</v>
      </c>
      <c r="T73" s="2">
        <f>IF('Indicator Data'!V75="No data","x",IF('Indicator Data'!V75&gt;T$136,0,IF('Indicator Data'!V75&lt;T$135,10,(T$136-'Indicator Data'!V75)/(T$136-T$135)*10)))</f>
        <v>9</v>
      </c>
      <c r="U73" s="2">
        <f>IF('Indicator Data'!W75="No data","x",IF('Indicator Data'!W75&gt;U$136,0,IF('Indicator Data'!W75&lt;U$135,10,(U$136-'Indicator Data'!W75)/(U$136-U$135)*10)))</f>
        <v>3.7792840086711079</v>
      </c>
      <c r="V73" s="2">
        <f>IF('Indicator Data'!X75="No data","x",IF('Indicator Data'!X75&gt;V$136,0,IF('Indicator Data'!X75&lt;V$135,10,(V$136-'Indicator Data'!X75)/(V$136-V$135)*10)))</f>
        <v>10</v>
      </c>
      <c r="W73" s="2">
        <f>IF('Indicator Data'!AC75="No data","x",IF('Indicator Data'!AC75&gt;W$136,0,IF('Indicator Data'!AC75&lt;W$135,10,(W$136-'Indicator Data'!AC75)/(W$136-W$135)*10)))</f>
        <v>9.622372915254239</v>
      </c>
      <c r="X73" s="3">
        <f t="shared" si="16"/>
        <v>8.1004142309813361</v>
      </c>
      <c r="Y73" s="5">
        <f t="shared" si="9"/>
        <v>6.668710687141977</v>
      </c>
      <c r="Z73" s="83"/>
    </row>
    <row r="74" spans="1:26" s="11" customFormat="1" x14ac:dyDescent="0.25">
      <c r="A74" s="11" t="s">
        <v>418</v>
      </c>
      <c r="B74" s="30" t="s">
        <v>14</v>
      </c>
      <c r="C74" s="30" t="s">
        <v>547</v>
      </c>
      <c r="D74" s="2">
        <f>IF('Indicator Data'!AU76="No data","x",IF('Indicator Data'!AU76&gt;D$136,0,IF('Indicator Data'!AU76&lt;D$135,10,(D$136-'Indicator Data'!AU76)/(D$136-D$135)*10)))</f>
        <v>2.75</v>
      </c>
      <c r="E74" s="131">
        <f>(VLOOKUP($B74,'Indicator Data (national)'!$B$5:$BB$13,51,FALSE)+VLOOKUP($B74,'Indicator Data (national)'!$B$5:$BB$13,52,FALSE)+VLOOKUP($B74,'Indicator Data (national)'!$B$5:$BB$13,53,FALSE))/VLOOKUP($B74,'Indicator Data (national)'!$B$5:$BB$13,50,FALSE)*1000000</f>
        <v>1.9495550158119185E-2</v>
      </c>
      <c r="F74" s="2">
        <f t="shared" si="10"/>
        <v>9.8050444984188072</v>
      </c>
      <c r="G74" s="3">
        <f t="shared" si="11"/>
        <v>6.2775222492094036</v>
      </c>
      <c r="H74" s="2">
        <f>IF('Indicator Data'!AW76="No data","x",IF('Indicator Data'!AW76&gt;H$136,0,IF('Indicator Data'!AW76&lt;H$135,10,(H$136-'Indicator Data'!AW76)/(H$136-H$135)*10)))</f>
        <v>7.3</v>
      </c>
      <c r="I74" s="2">
        <f>IF('Indicator Data'!AV76="No data","x",IF('Indicator Data'!AV76&gt;I$136,0,IF('Indicator Data'!AV76&lt;I$135,10,(I$136-'Indicator Data'!AV76)/(I$136-I$135)*10)))</f>
        <v>7.018608570098877</v>
      </c>
      <c r="J74" s="3">
        <f t="shared" si="12"/>
        <v>7.1593042850494388</v>
      </c>
      <c r="K74" s="5">
        <f t="shared" si="13"/>
        <v>6.7184132671294208</v>
      </c>
      <c r="L74" s="2">
        <f>IF('Indicator Data'!AY76="No data","x",IF('Indicator Data'!AY76^2&gt;L$136,0,IF('Indicator Data'!AY76^2&lt;L$135,10,(L$136-'Indicator Data'!AY76^2)/(L$136-L$135)*10)))</f>
        <v>4.043681318681319</v>
      </c>
      <c r="M74" s="2">
        <f>IF(OR('Indicator Data'!AX76=0,'Indicator Data'!AX76="No data"),"x",IF('Indicator Data'!AX76&gt;M$136,0,IF('Indicator Data'!AX76&lt;M$135,10,(M$136-'Indicator Data'!AX76)/(M$136-M$135)*10)))</f>
        <v>4.9700000000000006</v>
      </c>
      <c r="N74" s="2">
        <f>IF('Indicator Data'!AZ76="No data","x",IF('Indicator Data'!AZ76&gt;N$136,0,IF('Indicator Data'!AZ76&lt;N$135,10,(N$136-'Indicator Data'!AZ76)/(N$136-N$135)*10)))</f>
        <v>6.2</v>
      </c>
      <c r="O74" s="2">
        <f>IF('Indicator Data'!BA76="No data","x",IF('Indicator Data'!BA76&gt;O$136,0,IF('Indicator Data'!BA76&lt;O$135,10,(O$136-'Indicator Data'!BA76)/(O$136-O$135)*10)))</f>
        <v>6.4978481227551841</v>
      </c>
      <c r="P74" s="3">
        <f t="shared" si="14"/>
        <v>5.427882360359126</v>
      </c>
      <c r="Q74" s="2">
        <f>IF('Indicator Data'!BB76="No data","x",IF('Indicator Data'!BB76&gt;Q$136,0,IF('Indicator Data'!BB76&lt;Q$135,10,(Q$136-'Indicator Data'!BB76)/(Q$136-Q$135)*10)))</f>
        <v>9.0777777777777775</v>
      </c>
      <c r="R74" s="2">
        <f>IF('Indicator Data'!BC76="No data","x",IF('Indicator Data'!BC76&gt;R$136,0,IF('Indicator Data'!BC76&lt;R$135,10,(R$136-'Indicator Data'!BC76)/(R$136-R$135)*10)))</f>
        <v>5.1199999999999992</v>
      </c>
      <c r="S74" s="3">
        <f t="shared" si="15"/>
        <v>7.0988888888888884</v>
      </c>
      <c r="T74" s="2">
        <f>IF('Indicator Data'!V76="No data","x",IF('Indicator Data'!V76&gt;T$136,0,IF('Indicator Data'!V76&lt;T$135,10,(T$136-'Indicator Data'!V76)/(T$136-T$135)*10)))</f>
        <v>9</v>
      </c>
      <c r="U74" s="2">
        <f>IF('Indicator Data'!W76="No data","x",IF('Indicator Data'!W76&gt;U$136,0,IF('Indicator Data'!W76&lt;U$135,10,(U$136-'Indicator Data'!W76)/(U$136-U$135)*10)))</f>
        <v>3.4914707131335634</v>
      </c>
      <c r="V74" s="2">
        <f>IF('Indicator Data'!X76="No data","x",IF('Indicator Data'!X76&gt;V$136,0,IF('Indicator Data'!X76&lt;V$135,10,(V$136-'Indicator Data'!X76)/(V$136-V$135)*10)))</f>
        <v>10</v>
      </c>
      <c r="W74" s="2">
        <f>IF('Indicator Data'!AC76="No data","x",IF('Indicator Data'!AC76&gt;W$136,0,IF('Indicator Data'!AC76&lt;W$135,10,(W$136-'Indicator Data'!AC76)/(W$136-W$135)*10)))</f>
        <v>9.622372915254239</v>
      </c>
      <c r="X74" s="3">
        <f t="shared" si="16"/>
        <v>8.0284609070969513</v>
      </c>
      <c r="Y74" s="5">
        <f t="shared" si="9"/>
        <v>6.8517440521149879</v>
      </c>
      <c r="Z74" s="83"/>
    </row>
    <row r="75" spans="1:26" s="11" customFormat="1" x14ac:dyDescent="0.25">
      <c r="A75" s="11" t="s">
        <v>419</v>
      </c>
      <c r="B75" s="30" t="s">
        <v>14</v>
      </c>
      <c r="C75" s="30" t="s">
        <v>548</v>
      </c>
      <c r="D75" s="2">
        <f>IF('Indicator Data'!AU77="No data","x",IF('Indicator Data'!AU77&gt;D$136,0,IF('Indicator Data'!AU77&lt;D$135,10,(D$136-'Indicator Data'!AU77)/(D$136-D$135)*10)))</f>
        <v>2.75</v>
      </c>
      <c r="E75" s="131">
        <f>(VLOOKUP($B75,'Indicator Data (national)'!$B$5:$BB$13,51,FALSE)+VLOOKUP($B75,'Indicator Data (national)'!$B$5:$BB$13,52,FALSE)+VLOOKUP($B75,'Indicator Data (national)'!$B$5:$BB$13,53,FALSE))/VLOOKUP($B75,'Indicator Data (national)'!$B$5:$BB$13,50,FALSE)*1000000</f>
        <v>1.9495550158119185E-2</v>
      </c>
      <c r="F75" s="2">
        <f t="shared" si="10"/>
        <v>9.8050444984188072</v>
      </c>
      <c r="G75" s="3">
        <f t="shared" si="11"/>
        <v>6.2775222492094036</v>
      </c>
      <c r="H75" s="2">
        <f>IF('Indicator Data'!AW77="No data","x",IF('Indicator Data'!AW77&gt;H$136,0,IF('Indicator Data'!AW77&lt;H$135,10,(H$136-'Indicator Data'!AW77)/(H$136-H$135)*10)))</f>
        <v>7.3</v>
      </c>
      <c r="I75" s="2">
        <f>IF('Indicator Data'!AV77="No data","x",IF('Indicator Data'!AV77&gt;I$136,0,IF('Indicator Data'!AV77&lt;I$135,10,(I$136-'Indicator Data'!AV77)/(I$136-I$135)*10)))</f>
        <v>7.018608570098877</v>
      </c>
      <c r="J75" s="3">
        <f t="shared" si="12"/>
        <v>7.1593042850494388</v>
      </c>
      <c r="K75" s="5">
        <f t="shared" si="13"/>
        <v>6.7184132671294208</v>
      </c>
      <c r="L75" s="2">
        <f>IF('Indicator Data'!AY77="No data","x",IF('Indicator Data'!AY77^2&gt;L$136,0,IF('Indicator Data'!AY77^2&lt;L$135,10,(L$136-'Indicator Data'!AY77^2)/(L$136-L$135)*10)))</f>
        <v>5.1008351648351633</v>
      </c>
      <c r="M75" s="2">
        <f>IF(OR('Indicator Data'!AX77=0,'Indicator Data'!AX77="No data"),"x",IF('Indicator Data'!AX77&gt;M$136,0,IF('Indicator Data'!AX77&lt;M$135,10,(M$136-'Indicator Data'!AX77)/(M$136-M$135)*10)))</f>
        <v>4.9700000000000006</v>
      </c>
      <c r="N75" s="2">
        <f>IF('Indicator Data'!AZ77="No data","x",IF('Indicator Data'!AZ77&gt;N$136,0,IF('Indicator Data'!AZ77&lt;N$135,10,(N$136-'Indicator Data'!AZ77)/(N$136-N$135)*10)))</f>
        <v>6.2</v>
      </c>
      <c r="O75" s="2">
        <f>IF('Indicator Data'!BA77="No data","x",IF('Indicator Data'!BA77&gt;O$136,0,IF('Indicator Data'!BA77&lt;O$135,10,(O$136-'Indicator Data'!BA77)/(O$136-O$135)*10)))</f>
        <v>6.4978481227551841</v>
      </c>
      <c r="P75" s="3">
        <f t="shared" si="14"/>
        <v>5.6921708218975864</v>
      </c>
      <c r="Q75" s="2">
        <f>IF('Indicator Data'!BB77="No data","x",IF('Indicator Data'!BB77&gt;Q$136,0,IF('Indicator Data'!BB77&lt;Q$135,10,(Q$136-'Indicator Data'!BB77)/(Q$136-Q$135)*10)))</f>
        <v>8.6666666666666679</v>
      </c>
      <c r="R75" s="2">
        <f>IF('Indicator Data'!BC77="No data","x",IF('Indicator Data'!BC77&gt;R$136,0,IF('Indicator Data'!BC77&lt;R$135,10,(R$136-'Indicator Data'!BC77)/(R$136-R$135)*10)))</f>
        <v>10</v>
      </c>
      <c r="S75" s="3">
        <f t="shared" si="15"/>
        <v>9.3333333333333339</v>
      </c>
      <c r="T75" s="2">
        <f>IF('Indicator Data'!V77="No data","x",IF('Indicator Data'!V77&gt;T$136,0,IF('Indicator Data'!V77&lt;T$135,10,(T$136-'Indicator Data'!V77)/(T$136-T$135)*10)))</f>
        <v>9</v>
      </c>
      <c r="U75" s="2">
        <f>IF('Indicator Data'!W77="No data","x",IF('Indicator Data'!W77&gt;U$136,0,IF('Indicator Data'!W77&lt;U$135,10,(U$136-'Indicator Data'!W77)/(U$136-U$135)*10)))</f>
        <v>1.9569012289792433</v>
      </c>
      <c r="V75" s="2">
        <f>IF('Indicator Data'!X77="No data","x",IF('Indicator Data'!X77&gt;V$136,0,IF('Indicator Data'!X77&lt;V$135,10,(V$136-'Indicator Data'!X77)/(V$136-V$135)*10)))</f>
        <v>10</v>
      </c>
      <c r="W75" s="2">
        <f>IF('Indicator Data'!AC77="No data","x",IF('Indicator Data'!AC77&gt;W$136,0,IF('Indicator Data'!AC77&lt;W$135,10,(W$136-'Indicator Data'!AC77)/(W$136-W$135)*10)))</f>
        <v>9.622372915254239</v>
      </c>
      <c r="X75" s="3">
        <f t="shared" si="16"/>
        <v>7.6448185360583709</v>
      </c>
      <c r="Y75" s="5">
        <f t="shared" si="9"/>
        <v>7.5567742304297632</v>
      </c>
      <c r="Z75" s="83"/>
    </row>
    <row r="76" spans="1:26" s="11" customFormat="1" x14ac:dyDescent="0.25">
      <c r="A76" s="11" t="s">
        <v>420</v>
      </c>
      <c r="B76" s="30" t="s">
        <v>14</v>
      </c>
      <c r="C76" s="30" t="s">
        <v>549</v>
      </c>
      <c r="D76" s="2">
        <f>IF('Indicator Data'!AU78="No data","x",IF('Indicator Data'!AU78&gt;D$136,0,IF('Indicator Data'!AU78&lt;D$135,10,(D$136-'Indicator Data'!AU78)/(D$136-D$135)*10)))</f>
        <v>2.75</v>
      </c>
      <c r="E76" s="131">
        <f>(VLOOKUP($B76,'Indicator Data (national)'!$B$5:$BB$13,51,FALSE)+VLOOKUP($B76,'Indicator Data (national)'!$B$5:$BB$13,52,FALSE)+VLOOKUP($B76,'Indicator Data (national)'!$B$5:$BB$13,53,FALSE))/VLOOKUP($B76,'Indicator Data (national)'!$B$5:$BB$13,50,FALSE)*1000000</f>
        <v>1.9495550158119185E-2</v>
      </c>
      <c r="F76" s="2">
        <f t="shared" si="10"/>
        <v>9.8050444984188072</v>
      </c>
      <c r="G76" s="3">
        <f t="shared" si="11"/>
        <v>6.2775222492094036</v>
      </c>
      <c r="H76" s="2">
        <f>IF('Indicator Data'!AW78="No data","x",IF('Indicator Data'!AW78&gt;H$136,0,IF('Indicator Data'!AW78&lt;H$135,10,(H$136-'Indicator Data'!AW78)/(H$136-H$135)*10)))</f>
        <v>7.3</v>
      </c>
      <c r="I76" s="2">
        <f>IF('Indicator Data'!AV78="No data","x",IF('Indicator Data'!AV78&gt;I$136,0,IF('Indicator Data'!AV78&lt;I$135,10,(I$136-'Indicator Data'!AV78)/(I$136-I$135)*10)))</f>
        <v>7.018608570098877</v>
      </c>
      <c r="J76" s="3">
        <f t="shared" si="12"/>
        <v>7.1593042850494388</v>
      </c>
      <c r="K76" s="5">
        <f t="shared" si="13"/>
        <v>6.7184132671294208</v>
      </c>
      <c r="L76" s="2">
        <f>IF('Indicator Data'!AY78="No data","x",IF('Indicator Data'!AY78^2&gt;L$136,0,IF('Indicator Data'!AY78^2&lt;L$135,10,(L$136-'Indicator Data'!AY78^2)/(L$136-L$135)*10)))</f>
        <v>6.0560439560439558</v>
      </c>
      <c r="M76" s="2">
        <f>IF(OR('Indicator Data'!AX78=0,'Indicator Data'!AX78="No data"),"x",IF('Indicator Data'!AX78&gt;M$136,0,IF('Indicator Data'!AX78&lt;M$135,10,(M$136-'Indicator Data'!AX78)/(M$136-M$135)*10)))</f>
        <v>4.9700000000000006</v>
      </c>
      <c r="N76" s="2">
        <f>IF('Indicator Data'!AZ78="No data","x",IF('Indicator Data'!AZ78&gt;N$136,0,IF('Indicator Data'!AZ78&lt;N$135,10,(N$136-'Indicator Data'!AZ78)/(N$136-N$135)*10)))</f>
        <v>6.2</v>
      </c>
      <c r="O76" s="2">
        <f>IF('Indicator Data'!BA78="No data","x",IF('Indicator Data'!BA78&gt;O$136,0,IF('Indicator Data'!BA78&lt;O$135,10,(O$136-'Indicator Data'!BA78)/(O$136-O$135)*10)))</f>
        <v>6.4978481227551841</v>
      </c>
      <c r="P76" s="3">
        <f t="shared" si="14"/>
        <v>5.9309730196997847</v>
      </c>
      <c r="Q76" s="2">
        <f>IF('Indicator Data'!BB78="No data","x",IF('Indicator Data'!BB78&gt;Q$136,0,IF('Indicator Data'!BB78&lt;Q$135,10,(Q$136-'Indicator Data'!BB78)/(Q$136-Q$135)*10)))</f>
        <v>5.333333333333333</v>
      </c>
      <c r="R76" s="2">
        <f>IF('Indicator Data'!BC78="No data","x",IF('Indicator Data'!BC78&gt;R$136,0,IF('Indicator Data'!BC78&lt;R$135,10,(R$136-'Indicator Data'!BC78)/(R$136-R$135)*10)))</f>
        <v>8.08</v>
      </c>
      <c r="S76" s="3">
        <f t="shared" si="15"/>
        <v>6.706666666666667</v>
      </c>
      <c r="T76" s="2">
        <f>IF('Indicator Data'!V78="No data","x",IF('Indicator Data'!V78&gt;T$136,0,IF('Indicator Data'!V78&lt;T$135,10,(T$136-'Indicator Data'!V78)/(T$136-T$135)*10)))</f>
        <v>9</v>
      </c>
      <c r="U76" s="2">
        <f>IF('Indicator Data'!W78="No data","x",IF('Indicator Data'!W78&gt;U$136,0,IF('Indicator Data'!W78&lt;U$135,10,(U$136-'Indicator Data'!W78)/(U$136-U$135)*10)))</f>
        <v>2.2337910507175232</v>
      </c>
      <c r="V76" s="2">
        <f>IF('Indicator Data'!X78="No data","x",IF('Indicator Data'!X78&gt;V$136,0,IF('Indicator Data'!X78&lt;V$135,10,(V$136-'Indicator Data'!X78)/(V$136-V$135)*10)))</f>
        <v>10</v>
      </c>
      <c r="W76" s="2">
        <f>IF('Indicator Data'!AC78="No data","x",IF('Indicator Data'!AC78&gt;W$136,0,IF('Indicator Data'!AC78&lt;W$135,10,(W$136-'Indicator Data'!AC78)/(W$136-W$135)*10)))</f>
        <v>9.622372915254239</v>
      </c>
      <c r="X76" s="3">
        <f t="shared" si="16"/>
        <v>7.7140409914929409</v>
      </c>
      <c r="Y76" s="5">
        <f t="shared" si="9"/>
        <v>6.7838935592864642</v>
      </c>
      <c r="Z76" s="83"/>
    </row>
    <row r="77" spans="1:26" s="11" customFormat="1" x14ac:dyDescent="0.25">
      <c r="A77" s="11" t="s">
        <v>421</v>
      </c>
      <c r="B77" s="30" t="s">
        <v>14</v>
      </c>
      <c r="C77" s="30" t="s">
        <v>550</v>
      </c>
      <c r="D77" s="2">
        <f>IF('Indicator Data'!AU79="No data","x",IF('Indicator Data'!AU79&gt;D$136,0,IF('Indicator Data'!AU79&lt;D$135,10,(D$136-'Indicator Data'!AU79)/(D$136-D$135)*10)))</f>
        <v>2.75</v>
      </c>
      <c r="E77" s="131">
        <f>(VLOOKUP($B77,'Indicator Data (national)'!$B$5:$BB$13,51,FALSE)+VLOOKUP($B77,'Indicator Data (national)'!$B$5:$BB$13,52,FALSE)+VLOOKUP($B77,'Indicator Data (national)'!$B$5:$BB$13,53,FALSE))/VLOOKUP($B77,'Indicator Data (national)'!$B$5:$BB$13,50,FALSE)*1000000</f>
        <v>1.9495550158119185E-2</v>
      </c>
      <c r="F77" s="2">
        <f t="shared" si="10"/>
        <v>9.8050444984188072</v>
      </c>
      <c r="G77" s="3">
        <f t="shared" si="11"/>
        <v>6.2775222492094036</v>
      </c>
      <c r="H77" s="2">
        <f>IF('Indicator Data'!AW79="No data","x",IF('Indicator Data'!AW79&gt;H$136,0,IF('Indicator Data'!AW79&lt;H$135,10,(H$136-'Indicator Data'!AW79)/(H$136-H$135)*10)))</f>
        <v>7.3</v>
      </c>
      <c r="I77" s="2">
        <f>IF('Indicator Data'!AV79="No data","x",IF('Indicator Data'!AV79&gt;I$136,0,IF('Indicator Data'!AV79&lt;I$135,10,(I$136-'Indicator Data'!AV79)/(I$136-I$135)*10)))</f>
        <v>7.018608570098877</v>
      </c>
      <c r="J77" s="3">
        <f t="shared" si="12"/>
        <v>7.1593042850494388</v>
      </c>
      <c r="K77" s="5">
        <f t="shared" si="13"/>
        <v>6.7184132671294208</v>
      </c>
      <c r="L77" s="2">
        <f>IF('Indicator Data'!AY79="No data","x",IF('Indicator Data'!AY79^2&gt;L$136,0,IF('Indicator Data'!AY79^2&lt;L$135,10,(L$136-'Indicator Data'!AY79^2)/(L$136-L$135)*10)))</f>
        <v>7.7846153846153845</v>
      </c>
      <c r="M77" s="2">
        <f>IF(OR('Indicator Data'!AX79=0,'Indicator Data'!AX79="No data"),"x",IF('Indicator Data'!AX79&gt;M$136,0,IF('Indicator Data'!AX79&lt;M$135,10,(M$136-'Indicator Data'!AX79)/(M$136-M$135)*10)))</f>
        <v>4.9700000000000006</v>
      </c>
      <c r="N77" s="2">
        <f>IF('Indicator Data'!AZ79="No data","x",IF('Indicator Data'!AZ79&gt;N$136,0,IF('Indicator Data'!AZ79&lt;N$135,10,(N$136-'Indicator Data'!AZ79)/(N$136-N$135)*10)))</f>
        <v>6.2</v>
      </c>
      <c r="O77" s="2">
        <f>IF('Indicator Data'!BA79="No data","x",IF('Indicator Data'!BA79&gt;O$136,0,IF('Indicator Data'!BA79&lt;O$135,10,(O$136-'Indicator Data'!BA79)/(O$136-O$135)*10)))</f>
        <v>6.4978481227551841</v>
      </c>
      <c r="P77" s="3">
        <f t="shared" si="14"/>
        <v>6.3631158768426417</v>
      </c>
      <c r="Q77" s="2">
        <f>IF('Indicator Data'!BB79="No data","x",IF('Indicator Data'!BB79&gt;Q$136,0,IF('Indicator Data'!BB79&lt;Q$135,10,(Q$136-'Indicator Data'!BB79)/(Q$136-Q$135)*10)))</f>
        <v>10</v>
      </c>
      <c r="R77" s="2">
        <f>IF('Indicator Data'!BC79="No data","x",IF('Indicator Data'!BC79&gt;R$136,0,IF('Indicator Data'!BC79&lt;R$135,10,(R$136-'Indicator Data'!BC79)/(R$136-R$135)*10)))</f>
        <v>10</v>
      </c>
      <c r="S77" s="3">
        <f t="shared" si="15"/>
        <v>10</v>
      </c>
      <c r="T77" s="2">
        <f>IF('Indicator Data'!V79="No data","x",IF('Indicator Data'!V79&gt;T$136,0,IF('Indicator Data'!V79&lt;T$135,10,(T$136-'Indicator Data'!V79)/(T$136-T$135)*10)))</f>
        <v>9</v>
      </c>
      <c r="U77" s="2">
        <f>IF('Indicator Data'!W79="No data","x",IF('Indicator Data'!W79&gt;U$136,0,IF('Indicator Data'!W79&lt;U$135,10,(U$136-'Indicator Data'!W79)/(U$136-U$135)*10)))</f>
        <v>2.9401982920716203</v>
      </c>
      <c r="V77" s="2">
        <f>IF('Indicator Data'!X79="No data","x",IF('Indicator Data'!X79&gt;V$136,0,IF('Indicator Data'!X79&lt;V$135,10,(V$136-'Indicator Data'!X79)/(V$136-V$135)*10)))</f>
        <v>10</v>
      </c>
      <c r="W77" s="2">
        <f>IF('Indicator Data'!AC79="No data","x",IF('Indicator Data'!AC79&gt;W$136,0,IF('Indicator Data'!AC79&lt;W$135,10,(W$136-'Indicator Data'!AC79)/(W$136-W$135)*10)))</f>
        <v>9.622372915254239</v>
      </c>
      <c r="X77" s="3">
        <f t="shared" si="16"/>
        <v>7.8906428018314649</v>
      </c>
      <c r="Y77" s="5">
        <f t="shared" si="9"/>
        <v>8.0845862262247028</v>
      </c>
      <c r="Z77" s="83"/>
    </row>
    <row r="78" spans="1:26" s="11" customFormat="1" x14ac:dyDescent="0.25">
      <c r="A78" s="11" t="s">
        <v>422</v>
      </c>
      <c r="B78" s="30" t="s">
        <v>14</v>
      </c>
      <c r="C78" s="30" t="s">
        <v>551</v>
      </c>
      <c r="D78" s="2">
        <f>IF('Indicator Data'!AU80="No data","x",IF('Indicator Data'!AU80&gt;D$136,0,IF('Indicator Data'!AU80&lt;D$135,10,(D$136-'Indicator Data'!AU80)/(D$136-D$135)*10)))</f>
        <v>2.75</v>
      </c>
      <c r="E78" s="131">
        <f>(VLOOKUP($B78,'Indicator Data (national)'!$B$5:$BB$13,51,FALSE)+VLOOKUP($B78,'Indicator Data (national)'!$B$5:$BB$13,52,FALSE)+VLOOKUP($B78,'Indicator Data (national)'!$B$5:$BB$13,53,FALSE))/VLOOKUP($B78,'Indicator Data (national)'!$B$5:$BB$13,50,FALSE)*1000000</f>
        <v>1.9495550158119185E-2</v>
      </c>
      <c r="F78" s="2">
        <f t="shared" si="10"/>
        <v>9.8050444984188072</v>
      </c>
      <c r="G78" s="3">
        <f t="shared" si="11"/>
        <v>6.2775222492094036</v>
      </c>
      <c r="H78" s="2">
        <f>IF('Indicator Data'!AW80="No data","x",IF('Indicator Data'!AW80&gt;H$136,0,IF('Indicator Data'!AW80&lt;H$135,10,(H$136-'Indicator Data'!AW80)/(H$136-H$135)*10)))</f>
        <v>7.3</v>
      </c>
      <c r="I78" s="2">
        <f>IF('Indicator Data'!AV80="No data","x",IF('Indicator Data'!AV80&gt;I$136,0,IF('Indicator Data'!AV80&lt;I$135,10,(I$136-'Indicator Data'!AV80)/(I$136-I$135)*10)))</f>
        <v>7.018608570098877</v>
      </c>
      <c r="J78" s="3">
        <f t="shared" si="12"/>
        <v>7.1593042850494388</v>
      </c>
      <c r="K78" s="5">
        <f t="shared" si="13"/>
        <v>6.7184132671294208</v>
      </c>
      <c r="L78" s="2">
        <f>IF('Indicator Data'!AY80="No data","x",IF('Indicator Data'!AY80^2&gt;L$136,0,IF('Indicator Data'!AY80^2&lt;L$135,10,(L$136-'Indicator Data'!AY80^2)/(L$136-L$135)*10)))</f>
        <v>4.922538461538462</v>
      </c>
      <c r="M78" s="2">
        <f>IF(OR('Indicator Data'!AX80=0,'Indicator Data'!AX80="No data"),"x",IF('Indicator Data'!AX80&gt;M$136,0,IF('Indicator Data'!AX80&lt;M$135,10,(M$136-'Indicator Data'!AX80)/(M$136-M$135)*10)))</f>
        <v>4.9700000000000006</v>
      </c>
      <c r="N78" s="2">
        <f>IF('Indicator Data'!AZ80="No data","x",IF('Indicator Data'!AZ80&gt;N$136,0,IF('Indicator Data'!AZ80&lt;N$135,10,(N$136-'Indicator Data'!AZ80)/(N$136-N$135)*10)))</f>
        <v>6.2</v>
      </c>
      <c r="O78" s="2">
        <f>IF('Indicator Data'!BA80="No data","x",IF('Indicator Data'!BA80&gt;O$136,0,IF('Indicator Data'!BA80&lt;O$135,10,(O$136-'Indicator Data'!BA80)/(O$136-O$135)*10)))</f>
        <v>6.4978481227551841</v>
      </c>
      <c r="P78" s="3">
        <f t="shared" si="14"/>
        <v>5.6475966460734117</v>
      </c>
      <c r="Q78" s="2">
        <f>IF('Indicator Data'!BB80="No data","x",IF('Indicator Data'!BB80&gt;Q$136,0,IF('Indicator Data'!BB80&lt;Q$135,10,(Q$136-'Indicator Data'!BB80)/(Q$136-Q$135)*10)))</f>
        <v>4.4444444444444446</v>
      </c>
      <c r="R78" s="2">
        <f>IF('Indicator Data'!BC80="No data","x",IF('Indicator Data'!BC80&gt;R$136,0,IF('Indicator Data'!BC80&lt;R$135,10,(R$136-'Indicator Data'!BC80)/(R$136-R$135)*10)))</f>
        <v>2.7199999999999989</v>
      </c>
      <c r="S78" s="3">
        <f t="shared" si="15"/>
        <v>3.5822222222222218</v>
      </c>
      <c r="T78" s="2">
        <f>IF('Indicator Data'!V80="No data","x",IF('Indicator Data'!V80&gt;T$136,0,IF('Indicator Data'!V80&lt;T$135,10,(T$136-'Indicator Data'!V80)/(T$136-T$135)*10)))</f>
        <v>9</v>
      </c>
      <c r="U78" s="2">
        <f>IF('Indicator Data'!W80="No data","x",IF('Indicator Data'!W80&gt;U$136,0,IF('Indicator Data'!W80&lt;U$135,10,(U$136-'Indicator Data'!W80)/(U$136-U$135)*10)))</f>
        <v>2.8402609667474921</v>
      </c>
      <c r="V78" s="2">
        <f>IF('Indicator Data'!X80="No data","x",IF('Indicator Data'!X80&gt;V$136,0,IF('Indicator Data'!X80&lt;V$135,10,(V$136-'Indicator Data'!X80)/(V$136-V$135)*10)))</f>
        <v>10</v>
      </c>
      <c r="W78" s="2">
        <f>IF('Indicator Data'!AC80="No data","x",IF('Indicator Data'!AC80&gt;W$136,0,IF('Indicator Data'!AC80&lt;W$135,10,(W$136-'Indicator Data'!AC80)/(W$136-W$135)*10)))</f>
        <v>9.622372915254239</v>
      </c>
      <c r="X78" s="3">
        <f t="shared" si="16"/>
        <v>7.8656584705004331</v>
      </c>
      <c r="Y78" s="5">
        <f t="shared" si="9"/>
        <v>5.6984924462653552</v>
      </c>
      <c r="Z78" s="83"/>
    </row>
    <row r="79" spans="1:26" s="11" customFormat="1" x14ac:dyDescent="0.25">
      <c r="A79" s="11" t="s">
        <v>423</v>
      </c>
      <c r="B79" s="30" t="s">
        <v>14</v>
      </c>
      <c r="C79" s="30" t="s">
        <v>552</v>
      </c>
      <c r="D79" s="2">
        <f>IF('Indicator Data'!AU81="No data","x",IF('Indicator Data'!AU81&gt;D$136,0,IF('Indicator Data'!AU81&lt;D$135,10,(D$136-'Indicator Data'!AU81)/(D$136-D$135)*10)))</f>
        <v>2.75</v>
      </c>
      <c r="E79" s="131">
        <f>(VLOOKUP($B79,'Indicator Data (national)'!$B$5:$BB$13,51,FALSE)+VLOOKUP($B79,'Indicator Data (national)'!$B$5:$BB$13,52,FALSE)+VLOOKUP($B79,'Indicator Data (national)'!$B$5:$BB$13,53,FALSE))/VLOOKUP($B79,'Indicator Data (national)'!$B$5:$BB$13,50,FALSE)*1000000</f>
        <v>1.9495550158119185E-2</v>
      </c>
      <c r="F79" s="2">
        <f t="shared" si="10"/>
        <v>9.8050444984188072</v>
      </c>
      <c r="G79" s="3">
        <f t="shared" si="11"/>
        <v>6.2775222492094036</v>
      </c>
      <c r="H79" s="2">
        <f>IF('Indicator Data'!AW81="No data","x",IF('Indicator Data'!AW81&gt;H$136,0,IF('Indicator Data'!AW81&lt;H$135,10,(H$136-'Indicator Data'!AW81)/(H$136-H$135)*10)))</f>
        <v>7.3</v>
      </c>
      <c r="I79" s="2">
        <f>IF('Indicator Data'!AV81="No data","x",IF('Indicator Data'!AV81&gt;I$136,0,IF('Indicator Data'!AV81&lt;I$135,10,(I$136-'Indicator Data'!AV81)/(I$136-I$135)*10)))</f>
        <v>7.018608570098877</v>
      </c>
      <c r="J79" s="3">
        <f t="shared" si="12"/>
        <v>7.1593042850494388</v>
      </c>
      <c r="K79" s="5">
        <f t="shared" si="13"/>
        <v>6.7184132671294208</v>
      </c>
      <c r="L79" s="2">
        <f>IF('Indicator Data'!AY81="No data","x",IF('Indicator Data'!AY81^2&gt;L$136,0,IF('Indicator Data'!AY81^2&lt;L$135,10,(L$136-'Indicator Data'!AY81^2)/(L$136-L$135)*10)))</f>
        <v>7.8319120879120874</v>
      </c>
      <c r="M79" s="2">
        <f>IF(OR('Indicator Data'!AX81=0,'Indicator Data'!AX81="No data"),"x",IF('Indicator Data'!AX81&gt;M$136,0,IF('Indicator Data'!AX81&lt;M$135,10,(M$136-'Indicator Data'!AX81)/(M$136-M$135)*10)))</f>
        <v>4.9700000000000006</v>
      </c>
      <c r="N79" s="2">
        <f>IF('Indicator Data'!AZ81="No data","x",IF('Indicator Data'!AZ81&gt;N$136,0,IF('Indicator Data'!AZ81&lt;N$135,10,(N$136-'Indicator Data'!AZ81)/(N$136-N$135)*10)))</f>
        <v>6.2</v>
      </c>
      <c r="O79" s="2">
        <f>IF('Indicator Data'!BA81="No data","x",IF('Indicator Data'!BA81&gt;O$136,0,IF('Indicator Data'!BA81&lt;O$135,10,(O$136-'Indicator Data'!BA81)/(O$136-O$135)*10)))</f>
        <v>6.4978481227551841</v>
      </c>
      <c r="P79" s="3">
        <f t="shared" si="14"/>
        <v>6.3749400526668181</v>
      </c>
      <c r="Q79" s="2">
        <f>IF('Indicator Data'!BB81="No data","x",IF('Indicator Data'!BB81&gt;Q$136,0,IF('Indicator Data'!BB81&lt;Q$135,10,(Q$136-'Indicator Data'!BB81)/(Q$136-Q$135)*10)))</f>
        <v>6.8444444444444441</v>
      </c>
      <c r="R79" s="2">
        <f>IF('Indicator Data'!BC81="No data","x",IF('Indicator Data'!BC81&gt;R$136,0,IF('Indicator Data'!BC81&lt;R$135,10,(R$136-'Indicator Data'!BC81)/(R$136-R$135)*10)))</f>
        <v>7.0199999999999987</v>
      </c>
      <c r="S79" s="3">
        <f t="shared" si="15"/>
        <v>6.9322222222222214</v>
      </c>
      <c r="T79" s="2">
        <f>IF('Indicator Data'!V81="No data","x",IF('Indicator Data'!V81&gt;T$136,0,IF('Indicator Data'!V81&lt;T$135,10,(T$136-'Indicator Data'!V81)/(T$136-T$135)*10)))</f>
        <v>9</v>
      </c>
      <c r="U79" s="2">
        <f>IF('Indicator Data'!W81="No data","x",IF('Indicator Data'!W81&gt;U$136,0,IF('Indicator Data'!W81&lt;U$135,10,(U$136-'Indicator Data'!W81)/(U$136-U$135)*10)))</f>
        <v>2.6041152372488972</v>
      </c>
      <c r="V79" s="2">
        <f>IF('Indicator Data'!X81="No data","x",IF('Indicator Data'!X81&gt;V$136,0,IF('Indicator Data'!X81&lt;V$135,10,(V$136-'Indicator Data'!X81)/(V$136-V$135)*10)))</f>
        <v>10</v>
      </c>
      <c r="W79" s="2">
        <f>IF('Indicator Data'!AC81="No data","x",IF('Indicator Data'!AC81&gt;W$136,0,IF('Indicator Data'!AC81&lt;W$135,10,(W$136-'Indicator Data'!AC81)/(W$136-W$135)*10)))</f>
        <v>9.622372915254239</v>
      </c>
      <c r="X79" s="3">
        <f t="shared" si="16"/>
        <v>7.8066220381257843</v>
      </c>
      <c r="Y79" s="5">
        <f t="shared" si="9"/>
        <v>7.0379281043382749</v>
      </c>
      <c r="Z79" s="83"/>
    </row>
    <row r="80" spans="1:26" s="11" customFormat="1" x14ac:dyDescent="0.25">
      <c r="A80" s="11" t="s">
        <v>424</v>
      </c>
      <c r="B80" s="30" t="s">
        <v>14</v>
      </c>
      <c r="C80" s="30" t="s">
        <v>553</v>
      </c>
      <c r="D80" s="2">
        <f>IF('Indicator Data'!AU82="No data","x",IF('Indicator Data'!AU82&gt;D$136,0,IF('Indicator Data'!AU82&lt;D$135,10,(D$136-'Indicator Data'!AU82)/(D$136-D$135)*10)))</f>
        <v>2.75</v>
      </c>
      <c r="E80" s="131">
        <f>(VLOOKUP($B80,'Indicator Data (national)'!$B$5:$BB$13,51,FALSE)+VLOOKUP($B80,'Indicator Data (national)'!$B$5:$BB$13,52,FALSE)+VLOOKUP($B80,'Indicator Data (national)'!$B$5:$BB$13,53,FALSE))/VLOOKUP($B80,'Indicator Data (national)'!$B$5:$BB$13,50,FALSE)*1000000</f>
        <v>1.9495550158119185E-2</v>
      </c>
      <c r="F80" s="2">
        <f t="shared" si="10"/>
        <v>9.8050444984188072</v>
      </c>
      <c r="G80" s="3">
        <f t="shared" si="11"/>
        <v>6.2775222492094036</v>
      </c>
      <c r="H80" s="2">
        <f>IF('Indicator Data'!AW82="No data","x",IF('Indicator Data'!AW82&gt;H$136,0,IF('Indicator Data'!AW82&lt;H$135,10,(H$136-'Indicator Data'!AW82)/(H$136-H$135)*10)))</f>
        <v>7.3</v>
      </c>
      <c r="I80" s="2">
        <f>IF('Indicator Data'!AV82="No data","x",IF('Indicator Data'!AV82&gt;I$136,0,IF('Indicator Data'!AV82&lt;I$135,10,(I$136-'Indicator Data'!AV82)/(I$136-I$135)*10)))</f>
        <v>7.018608570098877</v>
      </c>
      <c r="J80" s="3">
        <f t="shared" si="12"/>
        <v>7.1593042850494388</v>
      </c>
      <c r="K80" s="5">
        <f t="shared" si="13"/>
        <v>6.7184132671294208</v>
      </c>
      <c r="L80" s="2">
        <f>IF('Indicator Data'!AY82="No data","x",IF('Indicator Data'!AY82^2&gt;L$136,0,IF('Indicator Data'!AY82^2&lt;L$135,10,(L$136-'Indicator Data'!AY82^2)/(L$136-L$135)*10)))</f>
        <v>7.2795494505494496</v>
      </c>
      <c r="M80" s="2">
        <f>IF(OR('Indicator Data'!AX82=0,'Indicator Data'!AX82="No data"),"x",IF('Indicator Data'!AX82&gt;M$136,0,IF('Indicator Data'!AX82&lt;M$135,10,(M$136-'Indicator Data'!AX82)/(M$136-M$135)*10)))</f>
        <v>4.9700000000000006</v>
      </c>
      <c r="N80" s="2">
        <f>IF('Indicator Data'!AZ82="No data","x",IF('Indicator Data'!AZ82&gt;N$136,0,IF('Indicator Data'!AZ82&lt;N$135,10,(N$136-'Indicator Data'!AZ82)/(N$136-N$135)*10)))</f>
        <v>6.2</v>
      </c>
      <c r="O80" s="2">
        <f>IF('Indicator Data'!BA82="No data","x",IF('Indicator Data'!BA82&gt;O$136,0,IF('Indicator Data'!BA82&lt;O$135,10,(O$136-'Indicator Data'!BA82)/(O$136-O$135)*10)))</f>
        <v>6.4978481227551841</v>
      </c>
      <c r="P80" s="3">
        <f t="shared" si="14"/>
        <v>6.2368493933261586</v>
      </c>
      <c r="Q80" s="2">
        <f>IF('Indicator Data'!BB82="No data","x",IF('Indicator Data'!BB82&gt;Q$136,0,IF('Indicator Data'!BB82&lt;Q$135,10,(Q$136-'Indicator Data'!BB82)/(Q$136-Q$135)*10)))</f>
        <v>6.8888888888888893</v>
      </c>
      <c r="R80" s="2">
        <f>IF('Indicator Data'!BC82="No data","x",IF('Indicator Data'!BC82&gt;R$136,0,IF('Indicator Data'!BC82&lt;R$135,10,(R$136-'Indicator Data'!BC82)/(R$136-R$135)*10)))</f>
        <v>5.9199999999999982</v>
      </c>
      <c r="S80" s="3">
        <f t="shared" si="15"/>
        <v>6.4044444444444437</v>
      </c>
      <c r="T80" s="2">
        <f>IF('Indicator Data'!V82="No data","x",IF('Indicator Data'!V82&gt;T$136,0,IF('Indicator Data'!V82&lt;T$135,10,(T$136-'Indicator Data'!V82)/(T$136-T$135)*10)))</f>
        <v>9</v>
      </c>
      <c r="U80" s="2">
        <f>IF('Indicator Data'!W82="No data","x",IF('Indicator Data'!W82&gt;U$136,0,IF('Indicator Data'!W82&lt;U$135,10,(U$136-'Indicator Data'!W82)/(U$136-U$135)*10)))</f>
        <v>5.0185944783130836</v>
      </c>
      <c r="V80" s="2">
        <f>IF('Indicator Data'!X82="No data","x",IF('Indicator Data'!X82&gt;V$136,0,IF('Indicator Data'!X82&lt;V$135,10,(V$136-'Indicator Data'!X82)/(V$136-V$135)*10)))</f>
        <v>10</v>
      </c>
      <c r="W80" s="2">
        <f>IF('Indicator Data'!AC82="No data","x",IF('Indicator Data'!AC82&gt;W$136,0,IF('Indicator Data'!AC82&lt;W$135,10,(W$136-'Indicator Data'!AC82)/(W$136-W$135)*10)))</f>
        <v>9.622372915254239</v>
      </c>
      <c r="X80" s="3">
        <f t="shared" si="16"/>
        <v>8.4102418483918306</v>
      </c>
      <c r="Y80" s="5">
        <f t="shared" si="9"/>
        <v>7.017178562054144</v>
      </c>
      <c r="Z80" s="83"/>
    </row>
    <row r="81" spans="1:26" s="11" customFormat="1" x14ac:dyDescent="0.25">
      <c r="A81" s="11" t="s">
        <v>425</v>
      </c>
      <c r="B81" s="30" t="s">
        <v>14</v>
      </c>
      <c r="C81" s="30" t="s">
        <v>554</v>
      </c>
      <c r="D81" s="2">
        <f>IF('Indicator Data'!AU83="No data","x",IF('Indicator Data'!AU83&gt;D$136,0,IF('Indicator Data'!AU83&lt;D$135,10,(D$136-'Indicator Data'!AU83)/(D$136-D$135)*10)))</f>
        <v>2.75</v>
      </c>
      <c r="E81" s="131">
        <f>(VLOOKUP($B81,'Indicator Data (national)'!$B$5:$BB$13,51,FALSE)+VLOOKUP($B81,'Indicator Data (national)'!$B$5:$BB$13,52,FALSE)+VLOOKUP($B81,'Indicator Data (national)'!$B$5:$BB$13,53,FALSE))/VLOOKUP($B81,'Indicator Data (national)'!$B$5:$BB$13,50,FALSE)*1000000</f>
        <v>1.9495550158119185E-2</v>
      </c>
      <c r="F81" s="2">
        <f t="shared" si="10"/>
        <v>9.8050444984188072</v>
      </c>
      <c r="G81" s="3">
        <f t="shared" si="11"/>
        <v>6.2775222492094036</v>
      </c>
      <c r="H81" s="2">
        <f>IF('Indicator Data'!AW83="No data","x",IF('Indicator Data'!AW83&gt;H$136,0,IF('Indicator Data'!AW83&lt;H$135,10,(H$136-'Indicator Data'!AW83)/(H$136-H$135)*10)))</f>
        <v>7.3</v>
      </c>
      <c r="I81" s="2">
        <f>IF('Indicator Data'!AV83="No data","x",IF('Indicator Data'!AV83&gt;I$136,0,IF('Indicator Data'!AV83&lt;I$135,10,(I$136-'Indicator Data'!AV83)/(I$136-I$135)*10)))</f>
        <v>7.018608570098877</v>
      </c>
      <c r="J81" s="3">
        <f t="shared" si="12"/>
        <v>7.1593042850494388</v>
      </c>
      <c r="K81" s="5">
        <f t="shared" si="13"/>
        <v>6.7184132671294208</v>
      </c>
      <c r="L81" s="2">
        <f>IF('Indicator Data'!AY83="No data","x",IF('Indicator Data'!AY83^2&gt;L$136,0,IF('Indicator Data'!AY83^2&lt;L$135,10,(L$136-'Indicator Data'!AY83^2)/(L$136-L$135)*10)))</f>
        <v>8.3289670329670322</v>
      </c>
      <c r="M81" s="2">
        <f>IF(OR('Indicator Data'!AX83=0,'Indicator Data'!AX83="No data"),"x",IF('Indicator Data'!AX83&gt;M$136,0,IF('Indicator Data'!AX83&lt;M$135,10,(M$136-'Indicator Data'!AX83)/(M$136-M$135)*10)))</f>
        <v>4.9700000000000006</v>
      </c>
      <c r="N81" s="2">
        <f>IF('Indicator Data'!AZ83="No data","x",IF('Indicator Data'!AZ83&gt;N$136,0,IF('Indicator Data'!AZ83&lt;N$135,10,(N$136-'Indicator Data'!AZ83)/(N$136-N$135)*10)))</f>
        <v>6.2</v>
      </c>
      <c r="O81" s="2">
        <f>IF('Indicator Data'!BA83="No data","x",IF('Indicator Data'!BA83&gt;O$136,0,IF('Indicator Data'!BA83&lt;O$135,10,(O$136-'Indicator Data'!BA83)/(O$136-O$135)*10)))</f>
        <v>6.4978481227551841</v>
      </c>
      <c r="P81" s="3">
        <f t="shared" si="14"/>
        <v>6.4992037889305543</v>
      </c>
      <c r="Q81" s="2">
        <f>IF('Indicator Data'!BB83="No data","x",IF('Indicator Data'!BB83&gt;Q$136,0,IF('Indicator Data'!BB83&lt;Q$135,10,(Q$136-'Indicator Data'!BB83)/(Q$136-Q$135)*10)))</f>
        <v>9.3111111111111118</v>
      </c>
      <c r="R81" s="2">
        <f>IF('Indicator Data'!BC83="No data","x",IF('Indicator Data'!BC83&gt;R$136,0,IF('Indicator Data'!BC83&lt;R$135,10,(R$136-'Indicator Data'!BC83)/(R$136-R$135)*10)))</f>
        <v>10</v>
      </c>
      <c r="S81" s="3">
        <f t="shared" si="15"/>
        <v>9.655555555555555</v>
      </c>
      <c r="T81" s="2">
        <f>IF('Indicator Data'!V83="No data","x",IF('Indicator Data'!V83&gt;T$136,0,IF('Indicator Data'!V83&lt;T$135,10,(T$136-'Indicator Data'!V83)/(T$136-T$135)*10)))</f>
        <v>9</v>
      </c>
      <c r="U81" s="2">
        <f>IF('Indicator Data'!W83="No data","x",IF('Indicator Data'!W83&gt;U$136,0,IF('Indicator Data'!W83&lt;U$135,10,(U$136-'Indicator Data'!W83)/(U$136-U$135)*10)))</f>
        <v>5.8213781929421673</v>
      </c>
      <c r="V81" s="2">
        <f>IF('Indicator Data'!X83="No data","x",IF('Indicator Data'!X83&gt;V$136,0,IF('Indicator Data'!X83&lt;V$135,10,(V$136-'Indicator Data'!X83)/(V$136-V$135)*10)))</f>
        <v>10</v>
      </c>
      <c r="W81" s="2">
        <f>IF('Indicator Data'!AC83="No data","x",IF('Indicator Data'!AC83&gt;W$136,0,IF('Indicator Data'!AC83&lt;W$135,10,(W$136-'Indicator Data'!AC83)/(W$136-W$135)*10)))</f>
        <v>9.622372915254239</v>
      </c>
      <c r="X81" s="3">
        <f t="shared" si="16"/>
        <v>8.6109377770491022</v>
      </c>
      <c r="Y81" s="5">
        <f t="shared" si="9"/>
        <v>8.2552323738450699</v>
      </c>
      <c r="Z81" s="83"/>
    </row>
    <row r="82" spans="1:26" s="11" customFormat="1" x14ac:dyDescent="0.25">
      <c r="A82" s="11" t="s">
        <v>426</v>
      </c>
      <c r="B82" s="30" t="s">
        <v>14</v>
      </c>
      <c r="C82" s="30" t="s">
        <v>555</v>
      </c>
      <c r="D82" s="2">
        <f>IF('Indicator Data'!AU84="No data","x",IF('Indicator Data'!AU84&gt;D$136,0,IF('Indicator Data'!AU84&lt;D$135,10,(D$136-'Indicator Data'!AU84)/(D$136-D$135)*10)))</f>
        <v>2.75</v>
      </c>
      <c r="E82" s="131">
        <f>(VLOOKUP($B82,'Indicator Data (national)'!$B$5:$BB$13,51,FALSE)+VLOOKUP($B82,'Indicator Data (national)'!$B$5:$BB$13,52,FALSE)+VLOOKUP($B82,'Indicator Data (national)'!$B$5:$BB$13,53,FALSE))/VLOOKUP($B82,'Indicator Data (national)'!$B$5:$BB$13,50,FALSE)*1000000</f>
        <v>1.9495550158119185E-2</v>
      </c>
      <c r="F82" s="2">
        <f t="shared" si="10"/>
        <v>9.8050444984188072</v>
      </c>
      <c r="G82" s="3">
        <f t="shared" si="11"/>
        <v>6.2775222492094036</v>
      </c>
      <c r="H82" s="2">
        <f>IF('Indicator Data'!AW84="No data","x",IF('Indicator Data'!AW84&gt;H$136,0,IF('Indicator Data'!AW84&lt;H$135,10,(H$136-'Indicator Data'!AW84)/(H$136-H$135)*10)))</f>
        <v>7.3</v>
      </c>
      <c r="I82" s="2">
        <f>IF('Indicator Data'!AV84="No data","x",IF('Indicator Data'!AV84&gt;I$136,0,IF('Indicator Data'!AV84&lt;I$135,10,(I$136-'Indicator Data'!AV84)/(I$136-I$135)*10)))</f>
        <v>7.018608570098877</v>
      </c>
      <c r="J82" s="3">
        <f t="shared" si="12"/>
        <v>7.1593042850494388</v>
      </c>
      <c r="K82" s="5">
        <f t="shared" si="13"/>
        <v>6.7184132671294208</v>
      </c>
      <c r="L82" s="2">
        <f>IF('Indicator Data'!AY84="No data","x",IF('Indicator Data'!AY84^2&gt;L$136,0,IF('Indicator Data'!AY84^2&lt;L$135,10,(L$136-'Indicator Data'!AY84^2)/(L$136-L$135)*10)))</f>
        <v>9.4519120879120884</v>
      </c>
      <c r="M82" s="2">
        <f>IF(OR('Indicator Data'!AX84=0,'Indicator Data'!AX84="No data"),"x",IF('Indicator Data'!AX84&gt;M$136,0,IF('Indicator Data'!AX84&lt;M$135,10,(M$136-'Indicator Data'!AX84)/(M$136-M$135)*10)))</f>
        <v>4.9700000000000006</v>
      </c>
      <c r="N82" s="2">
        <f>IF('Indicator Data'!AZ84="No data","x",IF('Indicator Data'!AZ84&gt;N$136,0,IF('Indicator Data'!AZ84&lt;N$135,10,(N$136-'Indicator Data'!AZ84)/(N$136-N$135)*10)))</f>
        <v>6.2</v>
      </c>
      <c r="O82" s="2">
        <f>IF('Indicator Data'!BA84="No data","x",IF('Indicator Data'!BA84&gt;O$136,0,IF('Indicator Data'!BA84&lt;O$135,10,(O$136-'Indicator Data'!BA84)/(O$136-O$135)*10)))</f>
        <v>6.4978481227551841</v>
      </c>
      <c r="P82" s="3">
        <f t="shared" si="14"/>
        <v>6.7799400526668183</v>
      </c>
      <c r="Q82" s="2">
        <f>IF('Indicator Data'!BB84="No data","x",IF('Indicator Data'!BB84&gt;Q$136,0,IF('Indicator Data'!BB84&lt;Q$135,10,(Q$136-'Indicator Data'!BB84)/(Q$136-Q$135)*10)))</f>
        <v>4.4888888888888889</v>
      </c>
      <c r="R82" s="2">
        <f>IF('Indicator Data'!BC84="No data","x",IF('Indicator Data'!BC84&gt;R$136,0,IF('Indicator Data'!BC84&lt;R$135,10,(R$136-'Indicator Data'!BC84)/(R$136-R$135)*10)))</f>
        <v>9.7199999999999989</v>
      </c>
      <c r="S82" s="3">
        <f t="shared" si="15"/>
        <v>7.1044444444444439</v>
      </c>
      <c r="T82" s="2">
        <f>IF('Indicator Data'!V84="No data","x",IF('Indicator Data'!V84&gt;T$136,0,IF('Indicator Data'!V84&lt;T$135,10,(T$136-'Indicator Data'!V84)/(T$136-T$135)*10)))</f>
        <v>9</v>
      </c>
      <c r="U82" s="2">
        <f>IF('Indicator Data'!W84="No data","x",IF('Indicator Data'!W84&gt;U$136,0,IF('Indicator Data'!W84&lt;U$135,10,(U$136-'Indicator Data'!W84)/(U$136-U$135)*10)))</f>
        <v>5.7901983492966744</v>
      </c>
      <c r="V82" s="2">
        <f>IF('Indicator Data'!X84="No data","x",IF('Indicator Data'!X84&gt;V$136,0,IF('Indicator Data'!X84&lt;V$135,10,(V$136-'Indicator Data'!X84)/(V$136-V$135)*10)))</f>
        <v>10</v>
      </c>
      <c r="W82" s="2">
        <f>IF('Indicator Data'!AC84="No data","x",IF('Indicator Data'!AC84&gt;W$136,0,IF('Indicator Data'!AC84&lt;W$135,10,(W$136-'Indicator Data'!AC84)/(W$136-W$135)*10)))</f>
        <v>9.622372915254239</v>
      </c>
      <c r="X82" s="3">
        <f t="shared" si="16"/>
        <v>8.6031428161377281</v>
      </c>
      <c r="Y82" s="5">
        <f t="shared" si="9"/>
        <v>7.4958424377496629</v>
      </c>
      <c r="Z82" s="83"/>
    </row>
    <row r="83" spans="1:26" s="11" customFormat="1" x14ac:dyDescent="0.25">
      <c r="A83" s="11" t="s">
        <v>427</v>
      </c>
      <c r="B83" s="30" t="s">
        <v>14</v>
      </c>
      <c r="C83" s="30" t="s">
        <v>556</v>
      </c>
      <c r="D83" s="2">
        <f>IF('Indicator Data'!AU85="No data","x",IF('Indicator Data'!AU85&gt;D$136,0,IF('Indicator Data'!AU85&lt;D$135,10,(D$136-'Indicator Data'!AU85)/(D$136-D$135)*10)))</f>
        <v>2.75</v>
      </c>
      <c r="E83" s="131">
        <f>(VLOOKUP($B83,'Indicator Data (national)'!$B$5:$BB$13,51,FALSE)+VLOOKUP($B83,'Indicator Data (national)'!$B$5:$BB$13,52,FALSE)+VLOOKUP($B83,'Indicator Data (national)'!$B$5:$BB$13,53,FALSE))/VLOOKUP($B83,'Indicator Data (national)'!$B$5:$BB$13,50,FALSE)*1000000</f>
        <v>1.9495550158119185E-2</v>
      </c>
      <c r="F83" s="2">
        <f t="shared" si="10"/>
        <v>9.8050444984188072</v>
      </c>
      <c r="G83" s="3">
        <f t="shared" si="11"/>
        <v>6.2775222492094036</v>
      </c>
      <c r="H83" s="2">
        <f>IF('Indicator Data'!AW85="No data","x",IF('Indicator Data'!AW85&gt;H$136,0,IF('Indicator Data'!AW85&lt;H$135,10,(H$136-'Indicator Data'!AW85)/(H$136-H$135)*10)))</f>
        <v>7.3</v>
      </c>
      <c r="I83" s="2">
        <f>IF('Indicator Data'!AV85="No data","x",IF('Indicator Data'!AV85&gt;I$136,0,IF('Indicator Data'!AV85&lt;I$135,10,(I$136-'Indicator Data'!AV85)/(I$136-I$135)*10)))</f>
        <v>7.018608570098877</v>
      </c>
      <c r="J83" s="3">
        <f t="shared" si="12"/>
        <v>7.1593042850494388</v>
      </c>
      <c r="K83" s="5">
        <f t="shared" si="13"/>
        <v>6.7184132671294208</v>
      </c>
      <c r="L83" s="2">
        <f>IF('Indicator Data'!AY85="No data","x",IF('Indicator Data'!AY85^2&gt;L$136,0,IF('Indicator Data'!AY85^2&lt;L$135,10,(L$136-'Indicator Data'!AY85^2)/(L$136-L$135)*10)))</f>
        <v>6.6551208791208794</v>
      </c>
      <c r="M83" s="2">
        <f>IF(OR('Indicator Data'!AX85=0,'Indicator Data'!AX85="No data"),"x",IF('Indicator Data'!AX85&gt;M$136,0,IF('Indicator Data'!AX85&lt;M$135,10,(M$136-'Indicator Data'!AX85)/(M$136-M$135)*10)))</f>
        <v>4.9700000000000006</v>
      </c>
      <c r="N83" s="2">
        <f>IF('Indicator Data'!AZ85="No data","x",IF('Indicator Data'!AZ85&gt;N$136,0,IF('Indicator Data'!AZ85&lt;N$135,10,(N$136-'Indicator Data'!AZ85)/(N$136-N$135)*10)))</f>
        <v>6.2</v>
      </c>
      <c r="O83" s="2">
        <f>IF('Indicator Data'!BA85="No data","x",IF('Indicator Data'!BA85&gt;O$136,0,IF('Indicator Data'!BA85&lt;O$135,10,(O$136-'Indicator Data'!BA85)/(O$136-O$135)*10)))</f>
        <v>6.4978481227551841</v>
      </c>
      <c r="P83" s="3">
        <f t="shared" si="14"/>
        <v>6.0807422504690161</v>
      </c>
      <c r="Q83" s="2">
        <f>IF('Indicator Data'!BB85="No data","x",IF('Indicator Data'!BB85&gt;Q$136,0,IF('Indicator Data'!BB85&lt;Q$135,10,(Q$136-'Indicator Data'!BB85)/(Q$136-Q$135)*10)))</f>
        <v>8.7333333333333325</v>
      </c>
      <c r="R83" s="2">
        <f>IF('Indicator Data'!BC85="No data","x",IF('Indicator Data'!BC85&gt;R$136,0,IF('Indicator Data'!BC85&lt;R$135,10,(R$136-'Indicator Data'!BC85)/(R$136-R$135)*10)))</f>
        <v>10</v>
      </c>
      <c r="S83" s="3">
        <f t="shared" si="15"/>
        <v>9.3666666666666671</v>
      </c>
      <c r="T83" s="2">
        <f>IF('Indicator Data'!V85="No data","x",IF('Indicator Data'!V85&gt;T$136,0,IF('Indicator Data'!V85&lt;T$135,10,(T$136-'Indicator Data'!V85)/(T$136-T$135)*10)))</f>
        <v>9</v>
      </c>
      <c r="U83" s="2">
        <f>IF('Indicator Data'!W85="No data","x",IF('Indicator Data'!W85&gt;U$136,0,IF('Indicator Data'!W85&lt;U$135,10,(U$136-'Indicator Data'!W85)/(U$136-U$135)*10)))</f>
        <v>4.9433511026483927</v>
      </c>
      <c r="V83" s="2">
        <f>IF('Indicator Data'!X85="No data","x",IF('Indicator Data'!X85&gt;V$136,0,IF('Indicator Data'!X85&lt;V$135,10,(V$136-'Indicator Data'!X85)/(V$136-V$135)*10)))</f>
        <v>10</v>
      </c>
      <c r="W83" s="2">
        <f>IF('Indicator Data'!AC85="No data","x",IF('Indicator Data'!AC85&gt;W$136,0,IF('Indicator Data'!AC85&lt;W$135,10,(W$136-'Indicator Data'!AC85)/(W$136-W$135)*10)))</f>
        <v>9.622372915254239</v>
      </c>
      <c r="X83" s="3">
        <f t="shared" si="16"/>
        <v>8.3914310044756579</v>
      </c>
      <c r="Y83" s="5">
        <f t="shared" si="9"/>
        <v>7.9462799738704462</v>
      </c>
      <c r="Z83" s="83"/>
    </row>
    <row r="84" spans="1:26" s="11" customFormat="1" x14ac:dyDescent="0.25">
      <c r="A84" s="11" t="s">
        <v>428</v>
      </c>
      <c r="B84" s="30" t="s">
        <v>14</v>
      </c>
      <c r="C84" s="30" t="s">
        <v>557</v>
      </c>
      <c r="D84" s="2">
        <f>IF('Indicator Data'!AU86="No data","x",IF('Indicator Data'!AU86&gt;D$136,0,IF('Indicator Data'!AU86&lt;D$135,10,(D$136-'Indicator Data'!AU86)/(D$136-D$135)*10)))</f>
        <v>2.75</v>
      </c>
      <c r="E84" s="131">
        <f>(VLOOKUP($B84,'Indicator Data (national)'!$B$5:$BB$13,51,FALSE)+VLOOKUP($B84,'Indicator Data (national)'!$B$5:$BB$13,52,FALSE)+VLOOKUP($B84,'Indicator Data (national)'!$B$5:$BB$13,53,FALSE))/VLOOKUP($B84,'Indicator Data (national)'!$B$5:$BB$13,50,FALSE)*1000000</f>
        <v>1.9495550158119185E-2</v>
      </c>
      <c r="F84" s="2">
        <f t="shared" si="10"/>
        <v>9.8050444984188072</v>
      </c>
      <c r="G84" s="3">
        <f t="shared" si="11"/>
        <v>6.2775222492094036</v>
      </c>
      <c r="H84" s="2">
        <f>IF('Indicator Data'!AW86="No data","x",IF('Indicator Data'!AW86&gt;H$136,0,IF('Indicator Data'!AW86&lt;H$135,10,(H$136-'Indicator Data'!AW86)/(H$136-H$135)*10)))</f>
        <v>7.3</v>
      </c>
      <c r="I84" s="2">
        <f>IF('Indicator Data'!AV86="No data","x",IF('Indicator Data'!AV86&gt;I$136,0,IF('Indicator Data'!AV86&lt;I$135,10,(I$136-'Indicator Data'!AV86)/(I$136-I$135)*10)))</f>
        <v>7.018608570098877</v>
      </c>
      <c r="J84" s="3">
        <f t="shared" si="12"/>
        <v>7.1593042850494388</v>
      </c>
      <c r="K84" s="5">
        <f t="shared" si="13"/>
        <v>6.7184132671294208</v>
      </c>
      <c r="L84" s="2">
        <f>IF('Indicator Data'!AY86="No data","x",IF('Indicator Data'!AY86^2&gt;L$136,0,IF('Indicator Data'!AY86^2&lt;L$135,10,(L$136-'Indicator Data'!AY86^2)/(L$136-L$135)*10)))</f>
        <v>9.4021978021978025</v>
      </c>
      <c r="M84" s="2">
        <f>IF(OR('Indicator Data'!AX86=0,'Indicator Data'!AX86="No data"),"x",IF('Indicator Data'!AX86&gt;M$136,0,IF('Indicator Data'!AX86&lt;M$135,10,(M$136-'Indicator Data'!AX86)/(M$136-M$135)*10)))</f>
        <v>4.9700000000000006</v>
      </c>
      <c r="N84" s="2">
        <f>IF('Indicator Data'!AZ86="No data","x",IF('Indicator Data'!AZ86&gt;N$136,0,IF('Indicator Data'!AZ86&lt;N$135,10,(N$136-'Indicator Data'!AZ86)/(N$136-N$135)*10)))</f>
        <v>6.2</v>
      </c>
      <c r="O84" s="2">
        <f>IF('Indicator Data'!BA86="No data","x",IF('Indicator Data'!BA86&gt;O$136,0,IF('Indicator Data'!BA86&lt;O$135,10,(O$136-'Indicator Data'!BA86)/(O$136-O$135)*10)))</f>
        <v>6.4978481227551841</v>
      </c>
      <c r="P84" s="3">
        <f t="shared" si="14"/>
        <v>6.7675114812382464</v>
      </c>
      <c r="Q84" s="2">
        <f>IF('Indicator Data'!BB86="No data","x",IF('Indicator Data'!BB86&gt;Q$136,0,IF('Indicator Data'!BB86&lt;Q$135,10,(Q$136-'Indicator Data'!BB86)/(Q$136-Q$135)*10)))</f>
        <v>7.2555555555555546</v>
      </c>
      <c r="R84" s="2">
        <f>IF('Indicator Data'!BC86="No data","x",IF('Indicator Data'!BC86&gt;R$136,0,IF('Indicator Data'!BC86&lt;R$135,10,(R$136-'Indicator Data'!BC86)/(R$136-R$135)*10)))</f>
        <v>10</v>
      </c>
      <c r="S84" s="3">
        <f t="shared" si="15"/>
        <v>8.6277777777777764</v>
      </c>
      <c r="T84" s="2">
        <f>IF('Indicator Data'!V86="No data","x",IF('Indicator Data'!V86&gt;T$136,0,IF('Indicator Data'!V86&lt;T$135,10,(T$136-'Indicator Data'!V86)/(T$136-T$135)*10)))</f>
        <v>9</v>
      </c>
      <c r="U84" s="2">
        <f>IF('Indicator Data'!W86="No data","x",IF('Indicator Data'!W86&gt;U$136,0,IF('Indicator Data'!W86&lt;U$135,10,(U$136-'Indicator Data'!W86)/(U$136-U$135)*10)))</f>
        <v>3.7445776180275061</v>
      </c>
      <c r="V84" s="2">
        <f>IF('Indicator Data'!X86="No data","x",IF('Indicator Data'!X86&gt;V$136,0,IF('Indicator Data'!X86&lt;V$135,10,(V$136-'Indicator Data'!X86)/(V$136-V$135)*10)))</f>
        <v>10</v>
      </c>
      <c r="W84" s="2">
        <f>IF('Indicator Data'!AC86="No data","x",IF('Indicator Data'!AC86&gt;W$136,0,IF('Indicator Data'!AC86&lt;W$135,10,(W$136-'Indicator Data'!AC86)/(W$136-W$135)*10)))</f>
        <v>9.622372915254239</v>
      </c>
      <c r="X84" s="3">
        <f t="shared" si="16"/>
        <v>8.0917376333204363</v>
      </c>
      <c r="Y84" s="5">
        <f t="shared" si="9"/>
        <v>7.8290089641121527</v>
      </c>
      <c r="Z84" s="83"/>
    </row>
    <row r="85" spans="1:26" s="11" customFormat="1" x14ac:dyDescent="0.25">
      <c r="A85" s="11" t="s">
        <v>429</v>
      </c>
      <c r="B85" s="30" t="s">
        <v>14</v>
      </c>
      <c r="C85" s="30" t="s">
        <v>558</v>
      </c>
      <c r="D85" s="2">
        <f>IF('Indicator Data'!AU87="No data","x",IF('Indicator Data'!AU87&gt;D$136,0,IF('Indicator Data'!AU87&lt;D$135,10,(D$136-'Indicator Data'!AU87)/(D$136-D$135)*10)))</f>
        <v>2.75</v>
      </c>
      <c r="E85" s="131">
        <f>(VLOOKUP($B85,'Indicator Data (national)'!$B$5:$BB$13,51,FALSE)+VLOOKUP($B85,'Indicator Data (national)'!$B$5:$BB$13,52,FALSE)+VLOOKUP($B85,'Indicator Data (national)'!$B$5:$BB$13,53,FALSE))/VLOOKUP($B85,'Indicator Data (national)'!$B$5:$BB$13,50,FALSE)*1000000</f>
        <v>1.9495550158119185E-2</v>
      </c>
      <c r="F85" s="2">
        <f t="shared" si="10"/>
        <v>9.8050444984188072</v>
      </c>
      <c r="G85" s="3">
        <f t="shared" si="11"/>
        <v>6.2775222492094036</v>
      </c>
      <c r="H85" s="2">
        <f>IF('Indicator Data'!AW87="No data","x",IF('Indicator Data'!AW87&gt;H$136,0,IF('Indicator Data'!AW87&lt;H$135,10,(H$136-'Indicator Data'!AW87)/(H$136-H$135)*10)))</f>
        <v>7.3</v>
      </c>
      <c r="I85" s="2">
        <f>IF('Indicator Data'!AV87="No data","x",IF('Indicator Data'!AV87&gt;I$136,0,IF('Indicator Data'!AV87&lt;I$135,10,(I$136-'Indicator Data'!AV87)/(I$136-I$135)*10)))</f>
        <v>7.018608570098877</v>
      </c>
      <c r="J85" s="3">
        <f t="shared" si="12"/>
        <v>7.1593042850494388</v>
      </c>
      <c r="K85" s="5">
        <f t="shared" si="13"/>
        <v>6.7184132671294208</v>
      </c>
      <c r="L85" s="2">
        <f>IF('Indicator Data'!AY87="No data","x",IF('Indicator Data'!AY87^2&gt;L$136,0,IF('Indicator Data'!AY87^2&lt;L$135,10,(L$136-'Indicator Data'!AY87^2)/(L$136-L$135)*10)))</f>
        <v>8.446582417582416</v>
      </c>
      <c r="M85" s="2">
        <f>IF(OR('Indicator Data'!AX87=0,'Indicator Data'!AX87="No data"),"x",IF('Indicator Data'!AX87&gt;M$136,0,IF('Indicator Data'!AX87&lt;M$135,10,(M$136-'Indicator Data'!AX87)/(M$136-M$135)*10)))</f>
        <v>4.9700000000000006</v>
      </c>
      <c r="N85" s="2">
        <f>IF('Indicator Data'!AZ87="No data","x",IF('Indicator Data'!AZ87&gt;N$136,0,IF('Indicator Data'!AZ87&lt;N$135,10,(N$136-'Indicator Data'!AZ87)/(N$136-N$135)*10)))</f>
        <v>6.2</v>
      </c>
      <c r="O85" s="2">
        <f>IF('Indicator Data'!BA87="No data","x",IF('Indicator Data'!BA87&gt;O$136,0,IF('Indicator Data'!BA87&lt;O$135,10,(O$136-'Indicator Data'!BA87)/(O$136-O$135)*10)))</f>
        <v>6.4978481227551841</v>
      </c>
      <c r="P85" s="3">
        <f t="shared" si="14"/>
        <v>6.5286076350844002</v>
      </c>
      <c r="Q85" s="2">
        <f>IF('Indicator Data'!BB87="No data","x",IF('Indicator Data'!BB87&gt;Q$136,0,IF('Indicator Data'!BB87&lt;Q$135,10,(Q$136-'Indicator Data'!BB87)/(Q$136-Q$135)*10)))</f>
        <v>8.8888888888888893</v>
      </c>
      <c r="R85" s="2">
        <f>IF('Indicator Data'!BC87="No data","x",IF('Indicator Data'!BC87&gt;R$136,0,IF('Indicator Data'!BC87&lt;R$135,10,(R$136-'Indicator Data'!BC87)/(R$136-R$135)*10)))</f>
        <v>5.52</v>
      </c>
      <c r="S85" s="3">
        <f t="shared" si="15"/>
        <v>7.2044444444444444</v>
      </c>
      <c r="T85" s="2">
        <f>IF('Indicator Data'!V87="No data","x",IF('Indicator Data'!V87&gt;T$136,0,IF('Indicator Data'!V87&lt;T$135,10,(T$136-'Indicator Data'!V87)/(T$136-T$135)*10)))</f>
        <v>9</v>
      </c>
      <c r="U85" s="2">
        <f>IF('Indicator Data'!W87="No data","x",IF('Indicator Data'!W87&gt;U$136,0,IF('Indicator Data'!W87&lt;U$135,10,(U$136-'Indicator Data'!W87)/(U$136-U$135)*10)))</f>
        <v>2.1401891583995019</v>
      </c>
      <c r="V85" s="2">
        <f>IF('Indicator Data'!X87="No data","x",IF('Indicator Data'!X87&gt;V$136,0,IF('Indicator Data'!X87&lt;V$135,10,(V$136-'Indicator Data'!X87)/(V$136-V$135)*10)))</f>
        <v>10</v>
      </c>
      <c r="W85" s="2">
        <f>IF('Indicator Data'!AC87="No data","x",IF('Indicator Data'!AC87&gt;W$136,0,IF('Indicator Data'!AC87&lt;W$135,10,(W$136-'Indicator Data'!AC87)/(W$136-W$135)*10)))</f>
        <v>9.622372915254239</v>
      </c>
      <c r="X85" s="3">
        <f t="shared" si="16"/>
        <v>7.690640518413435</v>
      </c>
      <c r="Y85" s="5">
        <f t="shared" si="9"/>
        <v>7.1412308659807593</v>
      </c>
      <c r="Z85" s="83"/>
    </row>
    <row r="86" spans="1:26" s="11" customFormat="1" x14ac:dyDescent="0.25">
      <c r="A86" s="11" t="s">
        <v>430</v>
      </c>
      <c r="B86" s="30" t="s">
        <v>14</v>
      </c>
      <c r="C86" s="30" t="s">
        <v>559</v>
      </c>
      <c r="D86" s="2">
        <f>IF('Indicator Data'!AU88="No data","x",IF('Indicator Data'!AU88&gt;D$136,0,IF('Indicator Data'!AU88&lt;D$135,10,(D$136-'Indicator Data'!AU88)/(D$136-D$135)*10)))</f>
        <v>2.75</v>
      </c>
      <c r="E86" s="131">
        <f>(VLOOKUP($B86,'Indicator Data (national)'!$B$5:$BB$13,51,FALSE)+VLOOKUP($B86,'Indicator Data (national)'!$B$5:$BB$13,52,FALSE)+VLOOKUP($B86,'Indicator Data (national)'!$B$5:$BB$13,53,FALSE))/VLOOKUP($B86,'Indicator Data (national)'!$B$5:$BB$13,50,FALSE)*1000000</f>
        <v>1.9495550158119185E-2</v>
      </c>
      <c r="F86" s="2">
        <f t="shared" si="10"/>
        <v>9.8050444984188072</v>
      </c>
      <c r="G86" s="3">
        <f t="shared" si="11"/>
        <v>6.2775222492094036</v>
      </c>
      <c r="H86" s="2">
        <f>IF('Indicator Data'!AW88="No data","x",IF('Indicator Data'!AW88&gt;H$136,0,IF('Indicator Data'!AW88&lt;H$135,10,(H$136-'Indicator Data'!AW88)/(H$136-H$135)*10)))</f>
        <v>7.3</v>
      </c>
      <c r="I86" s="2">
        <f>IF('Indicator Data'!AV88="No data","x",IF('Indicator Data'!AV88&gt;I$136,0,IF('Indicator Data'!AV88&lt;I$135,10,(I$136-'Indicator Data'!AV88)/(I$136-I$135)*10)))</f>
        <v>7.018608570098877</v>
      </c>
      <c r="J86" s="3">
        <f t="shared" si="12"/>
        <v>7.1593042850494388</v>
      </c>
      <c r="K86" s="5">
        <f t="shared" si="13"/>
        <v>6.7184132671294208</v>
      </c>
      <c r="L86" s="2">
        <f>IF('Indicator Data'!AY88="No data","x",IF('Indicator Data'!AY88^2&gt;L$136,0,IF('Indicator Data'!AY88^2&lt;L$135,10,(L$136-'Indicator Data'!AY88^2)/(L$136-L$135)*10)))</f>
        <v>1.2584505494505498</v>
      </c>
      <c r="M86" s="2">
        <f>IF(OR('Indicator Data'!AX88=0,'Indicator Data'!AX88="No data"),"x",IF('Indicator Data'!AX88&gt;M$136,0,IF('Indicator Data'!AX88&lt;M$135,10,(M$136-'Indicator Data'!AX88)/(M$136-M$135)*10)))</f>
        <v>4.9700000000000006</v>
      </c>
      <c r="N86" s="2">
        <f>IF('Indicator Data'!AZ88="No data","x",IF('Indicator Data'!AZ88&gt;N$136,0,IF('Indicator Data'!AZ88&lt;N$135,10,(N$136-'Indicator Data'!AZ88)/(N$136-N$135)*10)))</f>
        <v>6.2</v>
      </c>
      <c r="O86" s="2">
        <f>IF('Indicator Data'!BA88="No data","x",IF('Indicator Data'!BA88&gt;O$136,0,IF('Indicator Data'!BA88&lt;O$135,10,(O$136-'Indicator Data'!BA88)/(O$136-O$135)*10)))</f>
        <v>6.4978481227551841</v>
      </c>
      <c r="P86" s="3">
        <f t="shared" si="14"/>
        <v>4.7315746680514339</v>
      </c>
      <c r="Q86" s="2">
        <f>IF('Indicator Data'!BB88="No data","x",IF('Indicator Data'!BB88&gt;Q$136,0,IF('Indicator Data'!BB88&lt;Q$135,10,(Q$136-'Indicator Data'!BB88)/(Q$136-Q$135)*10)))</f>
        <v>7.2444444444444445</v>
      </c>
      <c r="R86" s="2">
        <f>IF('Indicator Data'!BC88="No data","x",IF('Indicator Data'!BC88&gt;R$136,0,IF('Indicator Data'!BC88&lt;R$135,10,(R$136-'Indicator Data'!BC88)/(R$136-R$135)*10)))</f>
        <v>9.32</v>
      </c>
      <c r="S86" s="3">
        <f t="shared" si="15"/>
        <v>8.2822222222222219</v>
      </c>
      <c r="T86" s="2">
        <f>IF('Indicator Data'!V88="No data","x",IF('Indicator Data'!V88&gt;T$136,0,IF('Indicator Data'!V88&lt;T$135,10,(T$136-'Indicator Data'!V88)/(T$136-T$135)*10)))</f>
        <v>9</v>
      </c>
      <c r="U86" s="2">
        <f>IF('Indicator Data'!W88="No data","x",IF('Indicator Data'!W88&gt;U$136,0,IF('Indicator Data'!W88&lt;U$135,10,(U$136-'Indicator Data'!W88)/(U$136-U$135)*10)))</f>
        <v>4.6563248367579728</v>
      </c>
      <c r="V86" s="2">
        <f>IF('Indicator Data'!X88="No data","x",IF('Indicator Data'!X88&gt;V$136,0,IF('Indicator Data'!X88&lt;V$135,10,(V$136-'Indicator Data'!X88)/(V$136-V$135)*10)))</f>
        <v>10</v>
      </c>
      <c r="W86" s="2">
        <f>IF('Indicator Data'!AC88="No data","x",IF('Indicator Data'!AC88&gt;W$136,0,IF('Indicator Data'!AC88&lt;W$135,10,(W$136-'Indicator Data'!AC88)/(W$136-W$135)*10)))</f>
        <v>9.622372915254239</v>
      </c>
      <c r="X86" s="3">
        <f t="shared" si="16"/>
        <v>8.3196744380030534</v>
      </c>
      <c r="Y86" s="5">
        <f t="shared" si="9"/>
        <v>7.1111571094255694</v>
      </c>
      <c r="Z86" s="83"/>
    </row>
    <row r="87" spans="1:26" s="11" customFormat="1" x14ac:dyDescent="0.25">
      <c r="A87" s="11" t="s">
        <v>431</v>
      </c>
      <c r="B87" s="30" t="s">
        <v>14</v>
      </c>
      <c r="C87" s="30" t="s">
        <v>560</v>
      </c>
      <c r="D87" s="2">
        <f>IF('Indicator Data'!AU89="No data","x",IF('Indicator Data'!AU89&gt;D$136,0,IF('Indicator Data'!AU89&lt;D$135,10,(D$136-'Indicator Data'!AU89)/(D$136-D$135)*10)))</f>
        <v>2.75</v>
      </c>
      <c r="E87" s="131">
        <f>(VLOOKUP($B87,'Indicator Data (national)'!$B$5:$BB$13,51,FALSE)+VLOOKUP($B87,'Indicator Data (national)'!$B$5:$BB$13,52,FALSE)+VLOOKUP($B87,'Indicator Data (national)'!$B$5:$BB$13,53,FALSE))/VLOOKUP($B87,'Indicator Data (national)'!$B$5:$BB$13,50,FALSE)*1000000</f>
        <v>1.9495550158119185E-2</v>
      </c>
      <c r="F87" s="2">
        <f t="shared" si="10"/>
        <v>9.8050444984188072</v>
      </c>
      <c r="G87" s="3">
        <f t="shared" si="11"/>
        <v>6.2775222492094036</v>
      </c>
      <c r="H87" s="2">
        <f>IF('Indicator Data'!AW89="No data","x",IF('Indicator Data'!AW89&gt;H$136,0,IF('Indicator Data'!AW89&lt;H$135,10,(H$136-'Indicator Data'!AW89)/(H$136-H$135)*10)))</f>
        <v>7.3</v>
      </c>
      <c r="I87" s="2">
        <f>IF('Indicator Data'!AV89="No data","x",IF('Indicator Data'!AV89&gt;I$136,0,IF('Indicator Data'!AV89&lt;I$135,10,(I$136-'Indicator Data'!AV89)/(I$136-I$135)*10)))</f>
        <v>7.018608570098877</v>
      </c>
      <c r="J87" s="3">
        <f t="shared" si="12"/>
        <v>7.1593042850494388</v>
      </c>
      <c r="K87" s="5">
        <f t="shared" si="13"/>
        <v>6.7184132671294208</v>
      </c>
      <c r="L87" s="2">
        <f>IF('Indicator Data'!AY89="No data","x",IF('Indicator Data'!AY89^2&gt;L$136,0,IF('Indicator Data'!AY89^2&lt;L$135,10,(L$136-'Indicator Data'!AY89^2)/(L$136-L$135)*10)))</f>
        <v>7.9138351648351648</v>
      </c>
      <c r="M87" s="2">
        <f>IF(OR('Indicator Data'!AX89=0,'Indicator Data'!AX89="No data"),"x",IF('Indicator Data'!AX89&gt;M$136,0,IF('Indicator Data'!AX89&lt;M$135,10,(M$136-'Indicator Data'!AX89)/(M$136-M$135)*10)))</f>
        <v>4.9700000000000006</v>
      </c>
      <c r="N87" s="2">
        <f>IF('Indicator Data'!AZ89="No data","x",IF('Indicator Data'!AZ89&gt;N$136,0,IF('Indicator Data'!AZ89&lt;N$135,10,(N$136-'Indicator Data'!AZ89)/(N$136-N$135)*10)))</f>
        <v>6.2</v>
      </c>
      <c r="O87" s="2">
        <f>IF('Indicator Data'!BA89="No data","x",IF('Indicator Data'!BA89&gt;O$136,0,IF('Indicator Data'!BA89&lt;O$135,10,(O$136-'Indicator Data'!BA89)/(O$136-O$135)*10)))</f>
        <v>6.4978481227551841</v>
      </c>
      <c r="P87" s="3">
        <f t="shared" si="14"/>
        <v>6.395420821897587</v>
      </c>
      <c r="Q87" s="2">
        <f>IF('Indicator Data'!BB89="No data","x",IF('Indicator Data'!BB89&gt;Q$136,0,IF('Indicator Data'!BB89&lt;Q$135,10,(Q$136-'Indicator Data'!BB89)/(Q$136-Q$135)*10)))</f>
        <v>9</v>
      </c>
      <c r="R87" s="2">
        <f>IF('Indicator Data'!BC89="No data","x",IF('Indicator Data'!BC89&gt;R$136,0,IF('Indicator Data'!BC89&lt;R$135,10,(R$136-'Indicator Data'!BC89)/(R$136-R$135)*10)))</f>
        <v>10</v>
      </c>
      <c r="S87" s="3">
        <f t="shared" si="15"/>
        <v>9.5</v>
      </c>
      <c r="T87" s="2">
        <f>IF('Indicator Data'!V89="No data","x",IF('Indicator Data'!V89&gt;T$136,0,IF('Indicator Data'!V89&lt;T$135,10,(T$136-'Indicator Data'!V89)/(T$136-T$135)*10)))</f>
        <v>9</v>
      </c>
      <c r="U87" s="2">
        <f>IF('Indicator Data'!W89="No data","x",IF('Indicator Data'!W89&gt;U$136,0,IF('Indicator Data'!W89&lt;U$135,10,(U$136-'Indicator Data'!W89)/(U$136-U$135)*10)))</f>
        <v>2.4531823874843957</v>
      </c>
      <c r="V87" s="2">
        <f>IF('Indicator Data'!X89="No data","x",IF('Indicator Data'!X89&gt;V$136,0,IF('Indicator Data'!X89&lt;V$135,10,(V$136-'Indicator Data'!X89)/(V$136-V$135)*10)))</f>
        <v>10</v>
      </c>
      <c r="W87" s="2">
        <f>IF('Indicator Data'!AC89="No data","x",IF('Indicator Data'!AC89&gt;W$136,0,IF('Indicator Data'!AC89&lt;W$135,10,(W$136-'Indicator Data'!AC89)/(W$136-W$135)*10)))</f>
        <v>9.622372915254239</v>
      </c>
      <c r="X87" s="3">
        <f t="shared" si="16"/>
        <v>7.7688888256846589</v>
      </c>
      <c r="Y87" s="5">
        <f t="shared" si="9"/>
        <v>7.8881032158607489</v>
      </c>
      <c r="Z87" s="83"/>
    </row>
    <row r="88" spans="1:26" s="11" customFormat="1" x14ac:dyDescent="0.25">
      <c r="A88" s="11" t="s">
        <v>13</v>
      </c>
      <c r="B88" s="30" t="s">
        <v>14</v>
      </c>
      <c r="C88" s="30" t="s">
        <v>561</v>
      </c>
      <c r="D88" s="2">
        <f>IF('Indicator Data'!AU90="No data","x",IF('Indicator Data'!AU90&gt;D$136,0,IF('Indicator Data'!AU90&lt;D$135,10,(D$136-'Indicator Data'!AU90)/(D$136-D$135)*10)))</f>
        <v>2.75</v>
      </c>
      <c r="E88" s="131">
        <f>(VLOOKUP($B88,'Indicator Data (national)'!$B$5:$BB$13,51,FALSE)+VLOOKUP($B88,'Indicator Data (national)'!$B$5:$BB$13,52,FALSE)+VLOOKUP($B88,'Indicator Data (national)'!$B$5:$BB$13,53,FALSE))/VLOOKUP($B88,'Indicator Data (national)'!$B$5:$BB$13,50,FALSE)*1000000</f>
        <v>1.9495550158119185E-2</v>
      </c>
      <c r="F88" s="2">
        <f t="shared" si="10"/>
        <v>9.8050444984188072</v>
      </c>
      <c r="G88" s="3">
        <f t="shared" si="11"/>
        <v>6.2775222492094036</v>
      </c>
      <c r="H88" s="2">
        <f>IF('Indicator Data'!AW90="No data","x",IF('Indicator Data'!AW90&gt;H$136,0,IF('Indicator Data'!AW90&lt;H$135,10,(H$136-'Indicator Data'!AW90)/(H$136-H$135)*10)))</f>
        <v>7.3</v>
      </c>
      <c r="I88" s="2">
        <f>IF('Indicator Data'!AV90="No data","x",IF('Indicator Data'!AV90&gt;I$136,0,IF('Indicator Data'!AV90&lt;I$135,10,(I$136-'Indicator Data'!AV90)/(I$136-I$135)*10)))</f>
        <v>7.018608570098877</v>
      </c>
      <c r="J88" s="3">
        <f t="shared" si="12"/>
        <v>7.1593042850494388</v>
      </c>
      <c r="K88" s="5">
        <f t="shared" si="13"/>
        <v>6.7184132671294208</v>
      </c>
      <c r="L88" s="2">
        <f>IF('Indicator Data'!AY90="No data","x",IF('Indicator Data'!AY90^2&gt;L$136,0,IF('Indicator Data'!AY90^2&lt;L$135,10,(L$136-'Indicator Data'!AY90^2)/(L$136-L$135)*10)))</f>
        <v>7.0197692307692305</v>
      </c>
      <c r="M88" s="2">
        <f>IF(OR('Indicator Data'!AX90=0,'Indicator Data'!AX90="No data"),"x",IF('Indicator Data'!AX90&gt;M$136,0,IF('Indicator Data'!AX90&lt;M$135,10,(M$136-'Indicator Data'!AX90)/(M$136-M$135)*10)))</f>
        <v>4.9700000000000006</v>
      </c>
      <c r="N88" s="2">
        <f>IF('Indicator Data'!AZ90="No data","x",IF('Indicator Data'!AZ90&gt;N$136,0,IF('Indicator Data'!AZ90&lt;N$135,10,(N$136-'Indicator Data'!AZ90)/(N$136-N$135)*10)))</f>
        <v>6.2</v>
      </c>
      <c r="O88" s="2">
        <f>IF('Indicator Data'!BA90="No data","x",IF('Indicator Data'!BA90&gt;O$136,0,IF('Indicator Data'!BA90&lt;O$135,10,(O$136-'Indicator Data'!BA90)/(O$136-O$135)*10)))</f>
        <v>6.4978481227551841</v>
      </c>
      <c r="P88" s="3">
        <f t="shared" si="14"/>
        <v>6.1719043383811032</v>
      </c>
      <c r="Q88" s="2">
        <f>IF('Indicator Data'!BB90="No data","x",IF('Indicator Data'!BB90&gt;Q$136,0,IF('Indicator Data'!BB90&lt;Q$135,10,(Q$136-'Indicator Data'!BB90)/(Q$136-Q$135)*10)))</f>
        <v>8.5222222222222221</v>
      </c>
      <c r="R88" s="2">
        <f>IF('Indicator Data'!BC90="No data","x",IF('Indicator Data'!BC90&gt;R$136,0,IF('Indicator Data'!BC90&lt;R$135,10,(R$136-'Indicator Data'!BC90)/(R$136-R$135)*10)))</f>
        <v>6.080000000000001</v>
      </c>
      <c r="S88" s="3">
        <f t="shared" si="15"/>
        <v>7.301111111111112</v>
      </c>
      <c r="T88" s="2">
        <f>IF('Indicator Data'!V90="No data","x",IF('Indicator Data'!V90&gt;T$136,0,IF('Indicator Data'!V90&lt;T$135,10,(T$136-'Indicator Data'!V90)/(T$136-T$135)*10)))</f>
        <v>9</v>
      </c>
      <c r="U88" s="2">
        <f>IF('Indicator Data'!W90="No data","x",IF('Indicator Data'!W90&gt;U$136,0,IF('Indicator Data'!W90&lt;U$135,10,(U$136-'Indicator Data'!W90)/(U$136-U$135)*10)))</f>
        <v>4.3029894180929151</v>
      </c>
      <c r="V88" s="2">
        <f>IF('Indicator Data'!X90="No data","x",IF('Indicator Data'!X90&gt;V$136,0,IF('Indicator Data'!X90&lt;V$135,10,(V$136-'Indicator Data'!X90)/(V$136-V$135)*10)))</f>
        <v>10</v>
      </c>
      <c r="W88" s="2">
        <f>IF('Indicator Data'!AC90="No data","x",IF('Indicator Data'!AC90&gt;W$136,0,IF('Indicator Data'!AC90&lt;W$135,10,(W$136-'Indicator Data'!AC90)/(W$136-W$135)*10)))</f>
        <v>9.622372915254239</v>
      </c>
      <c r="X88" s="3">
        <f t="shared" si="16"/>
        <v>8.2313405833367881</v>
      </c>
      <c r="Y88" s="5">
        <f t="shared" si="9"/>
        <v>7.234785344276335</v>
      </c>
      <c r="Z88" s="83"/>
    </row>
    <row r="89" spans="1:26" s="11" customFormat="1" x14ac:dyDescent="0.25">
      <c r="A89" s="11" t="s">
        <v>432</v>
      </c>
      <c r="B89" s="30" t="s">
        <v>14</v>
      </c>
      <c r="C89" s="30" t="s">
        <v>562</v>
      </c>
      <c r="D89" s="2">
        <f>IF('Indicator Data'!AU91="No data","x",IF('Indicator Data'!AU91&gt;D$136,0,IF('Indicator Data'!AU91&lt;D$135,10,(D$136-'Indicator Data'!AU91)/(D$136-D$135)*10)))</f>
        <v>2.75</v>
      </c>
      <c r="E89" s="131">
        <f>(VLOOKUP($B89,'Indicator Data (national)'!$B$5:$BB$13,51,FALSE)+VLOOKUP($B89,'Indicator Data (national)'!$B$5:$BB$13,52,FALSE)+VLOOKUP($B89,'Indicator Data (national)'!$B$5:$BB$13,53,FALSE))/VLOOKUP($B89,'Indicator Data (national)'!$B$5:$BB$13,50,FALSE)*1000000</f>
        <v>1.9495550158119185E-2</v>
      </c>
      <c r="F89" s="2">
        <f t="shared" si="10"/>
        <v>9.8050444984188072</v>
      </c>
      <c r="G89" s="3">
        <f t="shared" si="11"/>
        <v>6.2775222492094036</v>
      </c>
      <c r="H89" s="2">
        <f>IF('Indicator Data'!AW91="No data","x",IF('Indicator Data'!AW91&gt;H$136,0,IF('Indicator Data'!AW91&lt;H$135,10,(H$136-'Indicator Data'!AW91)/(H$136-H$135)*10)))</f>
        <v>7.3</v>
      </c>
      <c r="I89" s="2">
        <f>IF('Indicator Data'!AV91="No data","x",IF('Indicator Data'!AV91&gt;I$136,0,IF('Indicator Data'!AV91&lt;I$135,10,(I$136-'Indicator Data'!AV91)/(I$136-I$135)*10)))</f>
        <v>7.018608570098877</v>
      </c>
      <c r="J89" s="3">
        <f t="shared" si="12"/>
        <v>7.1593042850494388</v>
      </c>
      <c r="K89" s="5">
        <f t="shared" si="13"/>
        <v>6.7184132671294208</v>
      </c>
      <c r="L89" s="2">
        <f>IF('Indicator Data'!AY91="No data","x",IF('Indicator Data'!AY91^2&gt;L$136,0,IF('Indicator Data'!AY91^2&lt;L$135,10,(L$136-'Indicator Data'!AY91^2)/(L$136-L$135)*10)))</f>
        <v>4.1654505494505498</v>
      </c>
      <c r="M89" s="2">
        <f>IF(OR('Indicator Data'!AX91=0,'Indicator Data'!AX91="No data"),"x",IF('Indicator Data'!AX91&gt;M$136,0,IF('Indicator Data'!AX91&lt;M$135,10,(M$136-'Indicator Data'!AX91)/(M$136-M$135)*10)))</f>
        <v>4.9700000000000006</v>
      </c>
      <c r="N89" s="2">
        <f>IF('Indicator Data'!AZ91="No data","x",IF('Indicator Data'!AZ91&gt;N$136,0,IF('Indicator Data'!AZ91&lt;N$135,10,(N$136-'Indicator Data'!AZ91)/(N$136-N$135)*10)))</f>
        <v>6.2</v>
      </c>
      <c r="O89" s="2">
        <f>IF('Indicator Data'!BA91="No data","x",IF('Indicator Data'!BA91&gt;O$136,0,IF('Indicator Data'!BA91&lt;O$135,10,(O$136-'Indicator Data'!BA91)/(O$136-O$135)*10)))</f>
        <v>6.4978481227551841</v>
      </c>
      <c r="P89" s="3">
        <f t="shared" si="14"/>
        <v>5.458324668051433</v>
      </c>
      <c r="Q89" s="2">
        <f>IF('Indicator Data'!BB91="No data","x",IF('Indicator Data'!BB91&gt;Q$136,0,IF('Indicator Data'!BB91&lt;Q$135,10,(Q$136-'Indicator Data'!BB91)/(Q$136-Q$135)*10)))</f>
        <v>6.9</v>
      </c>
      <c r="R89" s="2">
        <f>IF('Indicator Data'!BC91="No data","x",IF('Indicator Data'!BC91&gt;R$136,0,IF('Indicator Data'!BC91&lt;R$135,10,(R$136-'Indicator Data'!BC91)/(R$136-R$135)*10)))</f>
        <v>5.3599999999999994</v>
      </c>
      <c r="S89" s="3">
        <f t="shared" si="15"/>
        <v>6.13</v>
      </c>
      <c r="T89" s="2">
        <f>IF('Indicator Data'!V91="No data","x",IF('Indicator Data'!V91&gt;T$136,0,IF('Indicator Data'!V91&lt;T$135,10,(T$136-'Indicator Data'!V91)/(T$136-T$135)*10)))</f>
        <v>9</v>
      </c>
      <c r="U89" s="2">
        <f>IF('Indicator Data'!W91="No data","x",IF('Indicator Data'!W91&gt;U$136,0,IF('Indicator Data'!W91&lt;U$135,10,(U$136-'Indicator Data'!W91)/(U$136-U$135)*10)))</f>
        <v>3.5844281626679457</v>
      </c>
      <c r="V89" s="2">
        <f>IF('Indicator Data'!X91="No data","x",IF('Indicator Data'!X91&gt;V$136,0,IF('Indicator Data'!X91&lt;V$135,10,(V$136-'Indicator Data'!X91)/(V$136-V$135)*10)))</f>
        <v>10</v>
      </c>
      <c r="W89" s="2">
        <f>IF('Indicator Data'!AC91="No data","x",IF('Indicator Data'!AC91&gt;W$136,0,IF('Indicator Data'!AC91&lt;W$135,10,(W$136-'Indicator Data'!AC91)/(W$136-W$135)*10)))</f>
        <v>9.622372915254239</v>
      </c>
      <c r="X89" s="3">
        <f t="shared" si="16"/>
        <v>8.0517002694805466</v>
      </c>
      <c r="Y89" s="5">
        <f t="shared" si="9"/>
        <v>6.5466749791773262</v>
      </c>
      <c r="Z89" s="83"/>
    </row>
    <row r="90" spans="1:26" s="11" customFormat="1" x14ac:dyDescent="0.25">
      <c r="A90" s="11" t="s">
        <v>433</v>
      </c>
      <c r="B90" s="30" t="s">
        <v>14</v>
      </c>
      <c r="C90" s="30" t="s">
        <v>563</v>
      </c>
      <c r="D90" s="2">
        <f>IF('Indicator Data'!AU92="No data","x",IF('Indicator Data'!AU92&gt;D$136,0,IF('Indicator Data'!AU92&lt;D$135,10,(D$136-'Indicator Data'!AU92)/(D$136-D$135)*10)))</f>
        <v>2.75</v>
      </c>
      <c r="E90" s="131">
        <f>(VLOOKUP($B90,'Indicator Data (national)'!$B$5:$BB$13,51,FALSE)+VLOOKUP($B90,'Indicator Data (national)'!$B$5:$BB$13,52,FALSE)+VLOOKUP($B90,'Indicator Data (national)'!$B$5:$BB$13,53,FALSE))/VLOOKUP($B90,'Indicator Data (national)'!$B$5:$BB$13,50,FALSE)*1000000</f>
        <v>1.9495550158119185E-2</v>
      </c>
      <c r="F90" s="2">
        <f t="shared" si="10"/>
        <v>9.8050444984188072</v>
      </c>
      <c r="G90" s="3">
        <f t="shared" si="11"/>
        <v>6.2775222492094036</v>
      </c>
      <c r="H90" s="2">
        <f>IF('Indicator Data'!AW92="No data","x",IF('Indicator Data'!AW92&gt;H$136,0,IF('Indicator Data'!AW92&lt;H$135,10,(H$136-'Indicator Data'!AW92)/(H$136-H$135)*10)))</f>
        <v>7.3</v>
      </c>
      <c r="I90" s="2">
        <f>IF('Indicator Data'!AV92="No data","x",IF('Indicator Data'!AV92&gt;I$136,0,IF('Indicator Data'!AV92&lt;I$135,10,(I$136-'Indicator Data'!AV92)/(I$136-I$135)*10)))</f>
        <v>7.018608570098877</v>
      </c>
      <c r="J90" s="3">
        <f t="shared" si="12"/>
        <v>7.1593042850494388</v>
      </c>
      <c r="K90" s="5">
        <f t="shared" si="13"/>
        <v>6.7184132671294208</v>
      </c>
      <c r="L90" s="2">
        <f>IF('Indicator Data'!AY92="No data","x",IF('Indicator Data'!AY92^2&gt;L$136,0,IF('Indicator Data'!AY92^2&lt;L$135,10,(L$136-'Indicator Data'!AY92^2)/(L$136-L$135)*10)))</f>
        <v>4.1307692307692303</v>
      </c>
      <c r="M90" s="2">
        <f>IF(OR('Indicator Data'!AX92=0,'Indicator Data'!AX92="No data"),"x",IF('Indicator Data'!AX92&gt;M$136,0,IF('Indicator Data'!AX92&lt;M$135,10,(M$136-'Indicator Data'!AX92)/(M$136-M$135)*10)))</f>
        <v>4.9700000000000006</v>
      </c>
      <c r="N90" s="2">
        <f>IF('Indicator Data'!AZ92="No data","x",IF('Indicator Data'!AZ92&gt;N$136,0,IF('Indicator Data'!AZ92&lt;N$135,10,(N$136-'Indicator Data'!AZ92)/(N$136-N$135)*10)))</f>
        <v>6.2</v>
      </c>
      <c r="O90" s="2">
        <f>IF('Indicator Data'!BA92="No data","x",IF('Indicator Data'!BA92&gt;O$136,0,IF('Indicator Data'!BA92&lt;O$135,10,(O$136-'Indicator Data'!BA92)/(O$136-O$135)*10)))</f>
        <v>6.4978481227551841</v>
      </c>
      <c r="P90" s="3">
        <f t="shared" si="14"/>
        <v>5.4496543383811034</v>
      </c>
      <c r="Q90" s="2">
        <f>IF('Indicator Data'!BB92="No data","x",IF('Indicator Data'!BB92&gt;Q$136,0,IF('Indicator Data'!BB92&lt;Q$135,10,(Q$136-'Indicator Data'!BB92)/(Q$136-Q$135)*10)))</f>
        <v>9.2444444444444454</v>
      </c>
      <c r="R90" s="2">
        <f>IF('Indicator Data'!BC92="No data","x",IF('Indicator Data'!BC92&gt;R$136,0,IF('Indicator Data'!BC92&lt;R$135,10,(R$136-'Indicator Data'!BC92)/(R$136-R$135)*10)))</f>
        <v>9.0400000000000009</v>
      </c>
      <c r="S90" s="3">
        <f t="shared" si="15"/>
        <v>9.1422222222222231</v>
      </c>
      <c r="T90" s="2">
        <f>IF('Indicator Data'!V92="No data","x",IF('Indicator Data'!V92&gt;T$136,0,IF('Indicator Data'!V92&lt;T$135,10,(T$136-'Indicator Data'!V92)/(T$136-T$135)*10)))</f>
        <v>9</v>
      </c>
      <c r="U90" s="2">
        <f>IF('Indicator Data'!W92="No data","x",IF('Indicator Data'!W92&gt;U$136,0,IF('Indicator Data'!W92&lt;U$135,10,(U$136-'Indicator Data'!W92)/(U$136-U$135)*10)))</f>
        <v>4.2301904713279486</v>
      </c>
      <c r="V90" s="2">
        <f>IF('Indicator Data'!X92="No data","x",IF('Indicator Data'!X92&gt;V$136,0,IF('Indicator Data'!X92&lt;V$135,10,(V$136-'Indicator Data'!X92)/(V$136-V$135)*10)))</f>
        <v>10</v>
      </c>
      <c r="W90" s="2">
        <f>IF('Indicator Data'!AC92="No data","x",IF('Indicator Data'!AC92&gt;W$136,0,IF('Indicator Data'!AC92&lt;W$135,10,(W$136-'Indicator Data'!AC92)/(W$136-W$135)*10)))</f>
        <v>9.622372915254239</v>
      </c>
      <c r="X90" s="3">
        <f t="shared" si="16"/>
        <v>8.2131408466455476</v>
      </c>
      <c r="Y90" s="5">
        <f t="shared" si="9"/>
        <v>7.6016724690829589</v>
      </c>
      <c r="Z90" s="83"/>
    </row>
    <row r="91" spans="1:26" s="11" customFormat="1" x14ac:dyDescent="0.25">
      <c r="A91" s="11" t="s">
        <v>434</v>
      </c>
      <c r="B91" s="30" t="s">
        <v>14</v>
      </c>
      <c r="C91" s="30" t="s">
        <v>564</v>
      </c>
      <c r="D91" s="2">
        <f>IF('Indicator Data'!AU93="No data","x",IF('Indicator Data'!AU93&gt;D$136,0,IF('Indicator Data'!AU93&lt;D$135,10,(D$136-'Indicator Data'!AU93)/(D$136-D$135)*10)))</f>
        <v>2.75</v>
      </c>
      <c r="E91" s="131">
        <f>(VLOOKUP($B91,'Indicator Data (national)'!$B$5:$BB$13,51,FALSE)+VLOOKUP($B91,'Indicator Data (national)'!$B$5:$BB$13,52,FALSE)+VLOOKUP($B91,'Indicator Data (national)'!$B$5:$BB$13,53,FALSE))/VLOOKUP($B91,'Indicator Data (national)'!$B$5:$BB$13,50,FALSE)*1000000</f>
        <v>1.9495550158119185E-2</v>
      </c>
      <c r="F91" s="2">
        <f t="shared" si="10"/>
        <v>9.8050444984188072</v>
      </c>
      <c r="G91" s="3">
        <f t="shared" si="11"/>
        <v>6.2775222492094036</v>
      </c>
      <c r="H91" s="2">
        <f>IF('Indicator Data'!AW93="No data","x",IF('Indicator Data'!AW93&gt;H$136,0,IF('Indicator Data'!AW93&lt;H$135,10,(H$136-'Indicator Data'!AW93)/(H$136-H$135)*10)))</f>
        <v>7.3</v>
      </c>
      <c r="I91" s="2">
        <f>IF('Indicator Data'!AV93="No data","x",IF('Indicator Data'!AV93&gt;I$136,0,IF('Indicator Data'!AV93&lt;I$135,10,(I$136-'Indicator Data'!AV93)/(I$136-I$135)*10)))</f>
        <v>7.018608570098877</v>
      </c>
      <c r="J91" s="3">
        <f t="shared" si="12"/>
        <v>7.1593042850494388</v>
      </c>
      <c r="K91" s="5">
        <f t="shared" si="13"/>
        <v>6.7184132671294208</v>
      </c>
      <c r="L91" s="2">
        <f>IF('Indicator Data'!AY93="No data","x",IF('Indicator Data'!AY93^2&gt;L$136,0,IF('Indicator Data'!AY93^2&lt;L$135,10,(L$136-'Indicator Data'!AY93^2)/(L$136-L$135)*10)))</f>
        <v>3.5096153846153841</v>
      </c>
      <c r="M91" s="2">
        <f>IF(OR('Indicator Data'!AX93=0,'Indicator Data'!AX93="No data"),"x",IF('Indicator Data'!AX93&gt;M$136,0,IF('Indicator Data'!AX93&lt;M$135,10,(M$136-'Indicator Data'!AX93)/(M$136-M$135)*10)))</f>
        <v>4.9700000000000006</v>
      </c>
      <c r="N91" s="2">
        <f>IF('Indicator Data'!AZ93="No data","x",IF('Indicator Data'!AZ93&gt;N$136,0,IF('Indicator Data'!AZ93&lt;N$135,10,(N$136-'Indicator Data'!AZ93)/(N$136-N$135)*10)))</f>
        <v>6.2</v>
      </c>
      <c r="O91" s="2">
        <f>IF('Indicator Data'!BA93="No data","x",IF('Indicator Data'!BA93&gt;O$136,0,IF('Indicator Data'!BA93&lt;O$135,10,(O$136-'Indicator Data'!BA93)/(O$136-O$135)*10)))</f>
        <v>6.4978481227551841</v>
      </c>
      <c r="P91" s="3">
        <f t="shared" si="14"/>
        <v>5.294365876842642</v>
      </c>
      <c r="Q91" s="2">
        <f>IF('Indicator Data'!BB93="No data","x",IF('Indicator Data'!BB93&gt;Q$136,0,IF('Indicator Data'!BB93&lt;Q$135,10,(Q$136-'Indicator Data'!BB93)/(Q$136-Q$135)*10)))</f>
        <v>7.9666666666666677</v>
      </c>
      <c r="R91" s="2">
        <f>IF('Indicator Data'!BC93="No data","x",IF('Indicator Data'!BC93&gt;R$136,0,IF('Indicator Data'!BC93&lt;R$135,10,(R$136-'Indicator Data'!BC93)/(R$136-R$135)*10)))</f>
        <v>5.0599999999999987</v>
      </c>
      <c r="S91" s="3">
        <f t="shared" si="15"/>
        <v>6.5133333333333336</v>
      </c>
      <c r="T91" s="2">
        <f>IF('Indicator Data'!V93="No data","x",IF('Indicator Data'!V93&gt;T$136,0,IF('Indicator Data'!V93&lt;T$135,10,(T$136-'Indicator Data'!V93)/(T$136-T$135)*10)))</f>
        <v>9</v>
      </c>
      <c r="U91" s="2">
        <f>IF('Indicator Data'!W93="No data","x",IF('Indicator Data'!W93&gt;U$136,0,IF('Indicator Data'!W93&lt;U$135,10,(U$136-'Indicator Data'!W93)/(U$136-U$135)*10)))</f>
        <v>4.2357688906543567</v>
      </c>
      <c r="V91" s="2">
        <f>IF('Indicator Data'!X93="No data","x",IF('Indicator Data'!X93&gt;V$136,0,IF('Indicator Data'!X93&lt;V$135,10,(V$136-'Indicator Data'!X93)/(V$136-V$135)*10)))</f>
        <v>10</v>
      </c>
      <c r="W91" s="2">
        <f>IF('Indicator Data'!AC93="No data","x",IF('Indicator Data'!AC93&gt;W$136,0,IF('Indicator Data'!AC93&lt;W$135,10,(W$136-'Indicator Data'!AC93)/(W$136-W$135)*10)))</f>
        <v>9.622372915254239</v>
      </c>
      <c r="X91" s="3">
        <f t="shared" si="16"/>
        <v>8.2145354514771487</v>
      </c>
      <c r="Y91" s="5">
        <f t="shared" si="9"/>
        <v>6.6740782205510412</v>
      </c>
      <c r="Z91" s="83"/>
    </row>
    <row r="92" spans="1:26" s="11" customFormat="1" x14ac:dyDescent="0.25">
      <c r="A92" s="11" t="s">
        <v>435</v>
      </c>
      <c r="B92" s="30" t="s">
        <v>14</v>
      </c>
      <c r="C92" s="30" t="s">
        <v>565</v>
      </c>
      <c r="D92" s="2">
        <f>IF('Indicator Data'!AU94="No data","x",IF('Indicator Data'!AU94&gt;D$136,0,IF('Indicator Data'!AU94&lt;D$135,10,(D$136-'Indicator Data'!AU94)/(D$136-D$135)*10)))</f>
        <v>2.75</v>
      </c>
      <c r="E92" s="131">
        <f>(VLOOKUP($B92,'Indicator Data (national)'!$B$5:$BB$13,51,FALSE)+VLOOKUP($B92,'Indicator Data (national)'!$B$5:$BB$13,52,FALSE)+VLOOKUP($B92,'Indicator Data (national)'!$B$5:$BB$13,53,FALSE))/VLOOKUP($B92,'Indicator Data (national)'!$B$5:$BB$13,50,FALSE)*1000000</f>
        <v>1.9495550158119185E-2</v>
      </c>
      <c r="F92" s="2">
        <f t="shared" si="10"/>
        <v>9.8050444984188072</v>
      </c>
      <c r="G92" s="3">
        <f t="shared" si="11"/>
        <v>6.2775222492094036</v>
      </c>
      <c r="H92" s="2">
        <f>IF('Indicator Data'!AW94="No data","x",IF('Indicator Data'!AW94&gt;H$136,0,IF('Indicator Data'!AW94&lt;H$135,10,(H$136-'Indicator Data'!AW94)/(H$136-H$135)*10)))</f>
        <v>7.3</v>
      </c>
      <c r="I92" s="2">
        <f>IF('Indicator Data'!AV94="No data","x",IF('Indicator Data'!AV94&gt;I$136,0,IF('Indicator Data'!AV94&lt;I$135,10,(I$136-'Indicator Data'!AV94)/(I$136-I$135)*10)))</f>
        <v>7.018608570098877</v>
      </c>
      <c r="J92" s="3">
        <f t="shared" si="12"/>
        <v>7.1593042850494388</v>
      </c>
      <c r="K92" s="5">
        <f t="shared" si="13"/>
        <v>6.7184132671294208</v>
      </c>
      <c r="L92" s="2">
        <f>IF('Indicator Data'!AY94="No data","x",IF('Indicator Data'!AY94^2&gt;L$136,0,IF('Indicator Data'!AY94^2&lt;L$135,10,(L$136-'Indicator Data'!AY94^2)/(L$136-L$135)*10)))</f>
        <v>4.7083956043956059</v>
      </c>
      <c r="M92" s="2">
        <f>IF(OR('Indicator Data'!AX94=0,'Indicator Data'!AX94="No data"),"x",IF('Indicator Data'!AX94&gt;M$136,0,IF('Indicator Data'!AX94&lt;M$135,10,(M$136-'Indicator Data'!AX94)/(M$136-M$135)*10)))</f>
        <v>4.9700000000000006</v>
      </c>
      <c r="N92" s="2">
        <f>IF('Indicator Data'!AZ94="No data","x",IF('Indicator Data'!AZ94&gt;N$136,0,IF('Indicator Data'!AZ94&lt;N$135,10,(N$136-'Indicator Data'!AZ94)/(N$136-N$135)*10)))</f>
        <v>6.2</v>
      </c>
      <c r="O92" s="2">
        <f>IF('Indicator Data'!BA94="No data","x",IF('Indicator Data'!BA94&gt;O$136,0,IF('Indicator Data'!BA94&lt;O$135,10,(O$136-'Indicator Data'!BA94)/(O$136-O$135)*10)))</f>
        <v>6.4978481227551841</v>
      </c>
      <c r="P92" s="3">
        <f t="shared" si="14"/>
        <v>5.5940609317876975</v>
      </c>
      <c r="Q92" s="2">
        <f>IF('Indicator Data'!BB94="No data","x",IF('Indicator Data'!BB94&gt;Q$136,0,IF('Indicator Data'!BB94&lt;Q$135,10,(Q$136-'Indicator Data'!BB94)/(Q$136-Q$135)*10)))</f>
        <v>9.2222222222222232</v>
      </c>
      <c r="R92" s="2">
        <f>IF('Indicator Data'!BC94="No data","x",IF('Indicator Data'!BC94&gt;R$136,0,IF('Indicator Data'!BC94&lt;R$135,10,(R$136-'Indicator Data'!BC94)/(R$136-R$135)*10)))</f>
        <v>5.0199999999999987</v>
      </c>
      <c r="S92" s="3">
        <f t="shared" si="15"/>
        <v>7.1211111111111105</v>
      </c>
      <c r="T92" s="2">
        <f>IF('Indicator Data'!V94="No data","x",IF('Indicator Data'!V94&gt;T$136,0,IF('Indicator Data'!V94&lt;T$135,10,(T$136-'Indicator Data'!V94)/(T$136-T$135)*10)))</f>
        <v>9</v>
      </c>
      <c r="U92" s="2">
        <f>IF('Indicator Data'!W94="No data","x",IF('Indicator Data'!W94&gt;U$136,0,IF('Indicator Data'!W94&lt;U$135,10,(U$136-'Indicator Data'!W94)/(U$136-U$135)*10)))</f>
        <v>4.3986652481770516</v>
      </c>
      <c r="V92" s="2">
        <f>IF('Indicator Data'!X94="No data","x",IF('Indicator Data'!X94&gt;V$136,0,IF('Indicator Data'!X94&lt;V$135,10,(V$136-'Indicator Data'!X94)/(V$136-V$135)*10)))</f>
        <v>10</v>
      </c>
      <c r="W92" s="2">
        <f>IF('Indicator Data'!AC94="No data","x",IF('Indicator Data'!AC94&gt;W$136,0,IF('Indicator Data'!AC94&lt;W$135,10,(W$136-'Indicator Data'!AC94)/(W$136-W$135)*10)))</f>
        <v>9.622372915254239</v>
      </c>
      <c r="X92" s="3">
        <f t="shared" si="16"/>
        <v>8.2552595408578231</v>
      </c>
      <c r="Y92" s="5">
        <f t="shared" si="9"/>
        <v>6.9901438612522098</v>
      </c>
      <c r="Z92" s="83"/>
    </row>
    <row r="93" spans="1:26" s="11" customFormat="1" x14ac:dyDescent="0.25">
      <c r="A93" s="11" t="s">
        <v>436</v>
      </c>
      <c r="B93" s="30" t="s">
        <v>14</v>
      </c>
      <c r="C93" s="30" t="s">
        <v>566</v>
      </c>
      <c r="D93" s="2">
        <f>IF('Indicator Data'!AU95="No data","x",IF('Indicator Data'!AU95&gt;D$136,0,IF('Indicator Data'!AU95&lt;D$135,10,(D$136-'Indicator Data'!AU95)/(D$136-D$135)*10)))</f>
        <v>2.75</v>
      </c>
      <c r="E93" s="131">
        <f>(VLOOKUP($B93,'Indicator Data (national)'!$B$5:$BB$13,51,FALSE)+VLOOKUP($B93,'Indicator Data (national)'!$B$5:$BB$13,52,FALSE)+VLOOKUP($B93,'Indicator Data (national)'!$B$5:$BB$13,53,FALSE))/VLOOKUP($B93,'Indicator Data (national)'!$B$5:$BB$13,50,FALSE)*1000000</f>
        <v>1.9495550158119185E-2</v>
      </c>
      <c r="F93" s="2">
        <f t="shared" si="10"/>
        <v>9.8050444984188072</v>
      </c>
      <c r="G93" s="3">
        <f t="shared" si="11"/>
        <v>6.2775222492094036</v>
      </c>
      <c r="H93" s="2">
        <f>IF('Indicator Data'!AW95="No data","x",IF('Indicator Data'!AW95&gt;H$136,0,IF('Indicator Data'!AW95&lt;H$135,10,(H$136-'Indicator Data'!AW95)/(H$136-H$135)*10)))</f>
        <v>7.3</v>
      </c>
      <c r="I93" s="2">
        <f>IF('Indicator Data'!AV95="No data","x",IF('Indicator Data'!AV95&gt;I$136,0,IF('Indicator Data'!AV95&lt;I$135,10,(I$136-'Indicator Data'!AV95)/(I$136-I$135)*10)))</f>
        <v>7.018608570098877</v>
      </c>
      <c r="J93" s="3">
        <f t="shared" si="12"/>
        <v>7.1593042850494388</v>
      </c>
      <c r="K93" s="5">
        <f t="shared" si="13"/>
        <v>6.7184132671294208</v>
      </c>
      <c r="L93" s="2">
        <f>IF('Indicator Data'!AY95="No data","x",IF('Indicator Data'!AY95^2&gt;L$136,0,IF('Indicator Data'!AY95^2&lt;L$135,10,(L$136-'Indicator Data'!AY95^2)/(L$136-L$135)*10)))</f>
        <v>7.6527362637362639</v>
      </c>
      <c r="M93" s="2">
        <f>IF(OR('Indicator Data'!AX95=0,'Indicator Data'!AX95="No data"),"x",IF('Indicator Data'!AX95&gt;M$136,0,IF('Indicator Data'!AX95&lt;M$135,10,(M$136-'Indicator Data'!AX95)/(M$136-M$135)*10)))</f>
        <v>4.9700000000000006</v>
      </c>
      <c r="N93" s="2">
        <f>IF('Indicator Data'!AZ95="No data","x",IF('Indicator Data'!AZ95&gt;N$136,0,IF('Indicator Data'!AZ95&lt;N$135,10,(N$136-'Indicator Data'!AZ95)/(N$136-N$135)*10)))</f>
        <v>6.2</v>
      </c>
      <c r="O93" s="2">
        <f>IF('Indicator Data'!BA95="No data","x",IF('Indicator Data'!BA95&gt;O$136,0,IF('Indicator Data'!BA95&lt;O$135,10,(O$136-'Indicator Data'!BA95)/(O$136-O$135)*10)))</f>
        <v>6.4978481227551841</v>
      </c>
      <c r="P93" s="3">
        <f t="shared" si="14"/>
        <v>6.3301460966228618</v>
      </c>
      <c r="Q93" s="2">
        <f>IF('Indicator Data'!BB95="No data","x",IF('Indicator Data'!BB95&gt;Q$136,0,IF('Indicator Data'!BB95&lt;Q$135,10,(Q$136-'Indicator Data'!BB95)/(Q$136-Q$135)*10)))</f>
        <v>8.1222222222222218</v>
      </c>
      <c r="R93" s="2">
        <f>IF('Indicator Data'!BC95="No data","x",IF('Indicator Data'!BC95&gt;R$136,0,IF('Indicator Data'!BC95&lt;R$135,10,(R$136-'Indicator Data'!BC95)/(R$136-R$135)*10)))</f>
        <v>10</v>
      </c>
      <c r="S93" s="3">
        <f t="shared" si="15"/>
        <v>9.06111111111111</v>
      </c>
      <c r="T93" s="2">
        <f>IF('Indicator Data'!V95="No data","x",IF('Indicator Data'!V95&gt;T$136,0,IF('Indicator Data'!V95&lt;T$135,10,(T$136-'Indicator Data'!V95)/(T$136-T$135)*10)))</f>
        <v>9</v>
      </c>
      <c r="U93" s="2">
        <f>IF('Indicator Data'!W95="No data","x",IF('Indicator Data'!W95&gt;U$136,0,IF('Indicator Data'!W95&lt;U$135,10,(U$136-'Indicator Data'!W95)/(U$136-U$135)*10)))</f>
        <v>4.9463200073620337</v>
      </c>
      <c r="V93" s="2">
        <f>IF('Indicator Data'!X95="No data","x",IF('Indicator Data'!X95&gt;V$136,0,IF('Indicator Data'!X95&lt;V$135,10,(V$136-'Indicator Data'!X95)/(V$136-V$135)*10)))</f>
        <v>10</v>
      </c>
      <c r="W93" s="2">
        <f>IF('Indicator Data'!AC95="No data","x",IF('Indicator Data'!AC95&gt;W$136,0,IF('Indicator Data'!AC95&lt;W$135,10,(W$136-'Indicator Data'!AC95)/(W$136-W$135)*10)))</f>
        <v>9.622372915254239</v>
      </c>
      <c r="X93" s="3">
        <f t="shared" si="16"/>
        <v>8.392173230654068</v>
      </c>
      <c r="Y93" s="5">
        <f t="shared" si="9"/>
        <v>7.927810146129346</v>
      </c>
      <c r="Z93" s="83"/>
    </row>
    <row r="94" spans="1:26" s="11" customFormat="1" x14ac:dyDescent="0.25">
      <c r="A94" s="11" t="s">
        <v>437</v>
      </c>
      <c r="B94" s="30" t="s">
        <v>14</v>
      </c>
      <c r="C94" s="30" t="s">
        <v>567</v>
      </c>
      <c r="D94" s="2">
        <f>IF('Indicator Data'!AU96="No data","x",IF('Indicator Data'!AU96&gt;D$136,0,IF('Indicator Data'!AU96&lt;D$135,10,(D$136-'Indicator Data'!AU96)/(D$136-D$135)*10)))</f>
        <v>2.75</v>
      </c>
      <c r="E94" s="131">
        <f>(VLOOKUP($B94,'Indicator Data (national)'!$B$5:$BB$13,51,FALSE)+VLOOKUP($B94,'Indicator Data (national)'!$B$5:$BB$13,52,FALSE)+VLOOKUP($B94,'Indicator Data (national)'!$B$5:$BB$13,53,FALSE))/VLOOKUP($B94,'Indicator Data (national)'!$B$5:$BB$13,50,FALSE)*1000000</f>
        <v>1.9495550158119185E-2</v>
      </c>
      <c r="F94" s="2">
        <f t="shared" si="10"/>
        <v>9.8050444984188072</v>
      </c>
      <c r="G94" s="3">
        <f t="shared" si="11"/>
        <v>6.2775222492094036</v>
      </c>
      <c r="H94" s="2">
        <f>IF('Indicator Data'!AW96="No data","x",IF('Indicator Data'!AW96&gt;H$136,0,IF('Indicator Data'!AW96&lt;H$135,10,(H$136-'Indicator Data'!AW96)/(H$136-H$135)*10)))</f>
        <v>7.3</v>
      </c>
      <c r="I94" s="2">
        <f>IF('Indicator Data'!AV96="No data","x",IF('Indicator Data'!AV96&gt;I$136,0,IF('Indicator Data'!AV96&lt;I$135,10,(I$136-'Indicator Data'!AV96)/(I$136-I$135)*10)))</f>
        <v>7.018608570098877</v>
      </c>
      <c r="J94" s="3">
        <f t="shared" si="12"/>
        <v>7.1593042850494388</v>
      </c>
      <c r="K94" s="5">
        <f t="shared" si="13"/>
        <v>6.7184132671294208</v>
      </c>
      <c r="L94" s="2">
        <f>IF('Indicator Data'!AY96="No data","x",IF('Indicator Data'!AY96^2&gt;L$136,0,IF('Indicator Data'!AY96^2&lt;L$135,10,(L$136-'Indicator Data'!AY96^2)/(L$136-L$135)*10)))</f>
        <v>3.9031978021978029</v>
      </c>
      <c r="M94" s="2">
        <f>IF(OR('Indicator Data'!AX96=0,'Indicator Data'!AX96="No data"),"x",IF('Indicator Data'!AX96&gt;M$136,0,IF('Indicator Data'!AX96&lt;M$135,10,(M$136-'Indicator Data'!AX96)/(M$136-M$135)*10)))</f>
        <v>4.9700000000000006</v>
      </c>
      <c r="N94" s="2">
        <f>IF('Indicator Data'!AZ96="No data","x",IF('Indicator Data'!AZ96&gt;N$136,0,IF('Indicator Data'!AZ96&lt;N$135,10,(N$136-'Indicator Data'!AZ96)/(N$136-N$135)*10)))</f>
        <v>6.2</v>
      </c>
      <c r="O94" s="2">
        <f>IF('Indicator Data'!BA96="No data","x",IF('Indicator Data'!BA96&gt;O$136,0,IF('Indicator Data'!BA96&lt;O$135,10,(O$136-'Indicator Data'!BA96)/(O$136-O$135)*10)))</f>
        <v>6.4978481227551841</v>
      </c>
      <c r="P94" s="3">
        <f t="shared" si="14"/>
        <v>5.3927614812382467</v>
      </c>
      <c r="Q94" s="2">
        <f>IF('Indicator Data'!BB96="No data","x",IF('Indicator Data'!BB96&gt;Q$136,0,IF('Indicator Data'!BB96&lt;Q$135,10,(Q$136-'Indicator Data'!BB96)/(Q$136-Q$135)*10)))</f>
        <v>7.4444444444444446</v>
      </c>
      <c r="R94" s="2">
        <f>IF('Indicator Data'!BC96="No data","x",IF('Indicator Data'!BC96&gt;R$136,0,IF('Indicator Data'!BC96&lt;R$135,10,(R$136-'Indicator Data'!BC96)/(R$136-R$135)*10)))</f>
        <v>2.7199999999999989</v>
      </c>
      <c r="S94" s="3">
        <f t="shared" si="15"/>
        <v>5.0822222222222218</v>
      </c>
      <c r="T94" s="2">
        <f>IF('Indicator Data'!V96="No data","x",IF('Indicator Data'!V96&gt;T$136,0,IF('Indicator Data'!V96&lt;T$135,10,(T$136-'Indicator Data'!V96)/(T$136-T$135)*10)))</f>
        <v>9</v>
      </c>
      <c r="U94" s="2">
        <f>IF('Indicator Data'!W96="No data","x",IF('Indicator Data'!W96&gt;U$136,0,IF('Indicator Data'!W96&lt;U$135,10,(U$136-'Indicator Data'!W96)/(U$136-U$135)*10)))</f>
        <v>5.1991714742964792</v>
      </c>
      <c r="V94" s="2">
        <f>IF('Indicator Data'!X96="No data","x",IF('Indicator Data'!X96&gt;V$136,0,IF('Indicator Data'!X96&lt;V$135,10,(V$136-'Indicator Data'!X96)/(V$136-V$135)*10)))</f>
        <v>10</v>
      </c>
      <c r="W94" s="2">
        <f>IF('Indicator Data'!AC96="No data","x",IF('Indicator Data'!AC96&gt;W$136,0,IF('Indicator Data'!AC96&lt;W$135,10,(W$136-'Indicator Data'!AC96)/(W$136-W$135)*10)))</f>
        <v>9.622372915254239</v>
      </c>
      <c r="X94" s="3">
        <f t="shared" si="16"/>
        <v>8.4553860973876791</v>
      </c>
      <c r="Y94" s="5">
        <f t="shared" si="9"/>
        <v>6.3101232669493825</v>
      </c>
      <c r="Z94" s="83"/>
    </row>
    <row r="95" spans="1:26" s="11" customFormat="1" x14ac:dyDescent="0.25">
      <c r="A95" s="11" t="s">
        <v>438</v>
      </c>
      <c r="B95" s="30" t="s">
        <v>14</v>
      </c>
      <c r="C95" s="30" t="s">
        <v>568</v>
      </c>
      <c r="D95" s="2">
        <f>IF('Indicator Data'!AU97="No data","x",IF('Indicator Data'!AU97&gt;D$136,0,IF('Indicator Data'!AU97&lt;D$135,10,(D$136-'Indicator Data'!AU97)/(D$136-D$135)*10)))</f>
        <v>2.75</v>
      </c>
      <c r="E95" s="131">
        <f>(VLOOKUP($B95,'Indicator Data (national)'!$B$5:$BB$13,51,FALSE)+VLOOKUP($B95,'Indicator Data (national)'!$B$5:$BB$13,52,FALSE)+VLOOKUP($B95,'Indicator Data (national)'!$B$5:$BB$13,53,FALSE))/VLOOKUP($B95,'Indicator Data (national)'!$B$5:$BB$13,50,FALSE)*1000000</f>
        <v>1.9495550158119185E-2</v>
      </c>
      <c r="F95" s="2">
        <f t="shared" si="10"/>
        <v>9.8050444984188072</v>
      </c>
      <c r="G95" s="3">
        <f t="shared" si="11"/>
        <v>6.2775222492094036</v>
      </c>
      <c r="H95" s="2">
        <f>IF('Indicator Data'!AW97="No data","x",IF('Indicator Data'!AW97&gt;H$136,0,IF('Indicator Data'!AW97&lt;H$135,10,(H$136-'Indicator Data'!AW97)/(H$136-H$135)*10)))</f>
        <v>7.3</v>
      </c>
      <c r="I95" s="2">
        <f>IF('Indicator Data'!AV97="No data","x",IF('Indicator Data'!AV97&gt;I$136,0,IF('Indicator Data'!AV97&lt;I$135,10,(I$136-'Indicator Data'!AV97)/(I$136-I$135)*10)))</f>
        <v>7.018608570098877</v>
      </c>
      <c r="J95" s="3">
        <f t="shared" si="12"/>
        <v>7.1593042850494388</v>
      </c>
      <c r="K95" s="5">
        <f t="shared" si="13"/>
        <v>6.7184132671294208</v>
      </c>
      <c r="L95" s="2">
        <f>IF('Indicator Data'!AY97="No data","x",IF('Indicator Data'!AY97^2&gt;L$136,0,IF('Indicator Data'!AY97^2&lt;L$135,10,(L$136-'Indicator Data'!AY97^2)/(L$136-L$135)*10)))</f>
        <v>5.0686153846153834</v>
      </c>
      <c r="M95" s="2">
        <f>IF(OR('Indicator Data'!AX97=0,'Indicator Data'!AX97="No data"),"x",IF('Indicator Data'!AX97&gt;M$136,0,IF('Indicator Data'!AX97&lt;M$135,10,(M$136-'Indicator Data'!AX97)/(M$136-M$135)*10)))</f>
        <v>4.9700000000000006</v>
      </c>
      <c r="N95" s="2">
        <f>IF('Indicator Data'!AZ97="No data","x",IF('Indicator Data'!AZ97&gt;N$136,0,IF('Indicator Data'!AZ97&lt;N$135,10,(N$136-'Indicator Data'!AZ97)/(N$136-N$135)*10)))</f>
        <v>6.2</v>
      </c>
      <c r="O95" s="2">
        <f>IF('Indicator Data'!BA97="No data","x",IF('Indicator Data'!BA97&gt;O$136,0,IF('Indicator Data'!BA97&lt;O$135,10,(O$136-'Indicator Data'!BA97)/(O$136-O$135)*10)))</f>
        <v>6.4978481227551841</v>
      </c>
      <c r="P95" s="3">
        <f t="shared" si="14"/>
        <v>5.6841158768426414</v>
      </c>
      <c r="Q95" s="2">
        <f>IF('Indicator Data'!BB97="No data","x",IF('Indicator Data'!BB97&gt;Q$136,0,IF('Indicator Data'!BB97&lt;Q$135,10,(Q$136-'Indicator Data'!BB97)/(Q$136-Q$135)*10)))</f>
        <v>6.5888888888888886</v>
      </c>
      <c r="R95" s="2">
        <f>IF('Indicator Data'!BC97="No data","x",IF('Indicator Data'!BC97&gt;R$136,0,IF('Indicator Data'!BC97&lt;R$135,10,(R$136-'Indicator Data'!BC97)/(R$136-R$135)*10)))</f>
        <v>10</v>
      </c>
      <c r="S95" s="3">
        <f t="shared" si="15"/>
        <v>8.2944444444444443</v>
      </c>
      <c r="T95" s="2">
        <f>IF('Indicator Data'!V97="No data","x",IF('Indicator Data'!V97&gt;T$136,0,IF('Indicator Data'!V97&lt;T$135,10,(T$136-'Indicator Data'!V97)/(T$136-T$135)*10)))</f>
        <v>9</v>
      </c>
      <c r="U95" s="2">
        <f>IF('Indicator Data'!W97="No data","x",IF('Indicator Data'!W97&gt;U$136,0,IF('Indicator Data'!W97&lt;U$135,10,(U$136-'Indicator Data'!W97)/(U$136-U$135)*10)))</f>
        <v>3.8019560338477416</v>
      </c>
      <c r="V95" s="2">
        <f>IF('Indicator Data'!X97="No data","x",IF('Indicator Data'!X97&gt;V$136,0,IF('Indicator Data'!X97&lt;V$135,10,(V$136-'Indicator Data'!X97)/(V$136-V$135)*10)))</f>
        <v>10</v>
      </c>
      <c r="W95" s="2">
        <f>IF('Indicator Data'!AC97="No data","x",IF('Indicator Data'!AC97&gt;W$136,0,IF('Indicator Data'!AC97&lt;W$135,10,(W$136-'Indicator Data'!AC97)/(W$136-W$135)*10)))</f>
        <v>9.622372915254239</v>
      </c>
      <c r="X95" s="3">
        <f t="shared" si="16"/>
        <v>8.1060822372754959</v>
      </c>
      <c r="Y95" s="5">
        <f t="shared" si="9"/>
        <v>7.3615475195208608</v>
      </c>
      <c r="Z95" s="83"/>
    </row>
    <row r="96" spans="1:26" s="11" customFormat="1" x14ac:dyDescent="0.25">
      <c r="A96" s="11" t="s">
        <v>439</v>
      </c>
      <c r="B96" s="30" t="s">
        <v>14</v>
      </c>
      <c r="C96" s="30" t="s">
        <v>569</v>
      </c>
      <c r="D96" s="2">
        <f>IF('Indicator Data'!AU98="No data","x",IF('Indicator Data'!AU98&gt;D$136,0,IF('Indicator Data'!AU98&lt;D$135,10,(D$136-'Indicator Data'!AU98)/(D$136-D$135)*10)))</f>
        <v>2.75</v>
      </c>
      <c r="E96" s="131">
        <f>(VLOOKUP($B96,'Indicator Data (national)'!$B$5:$BB$13,51,FALSE)+VLOOKUP($B96,'Indicator Data (national)'!$B$5:$BB$13,52,FALSE)+VLOOKUP($B96,'Indicator Data (national)'!$B$5:$BB$13,53,FALSE))/VLOOKUP($B96,'Indicator Data (national)'!$B$5:$BB$13,50,FALSE)*1000000</f>
        <v>1.9495550158119185E-2</v>
      </c>
      <c r="F96" s="2">
        <f t="shared" si="10"/>
        <v>9.8050444984188072</v>
      </c>
      <c r="G96" s="3">
        <f t="shared" si="11"/>
        <v>6.2775222492094036</v>
      </c>
      <c r="H96" s="2">
        <f>IF('Indicator Data'!AW98="No data","x",IF('Indicator Data'!AW98&gt;H$136,0,IF('Indicator Data'!AW98&lt;H$135,10,(H$136-'Indicator Data'!AW98)/(H$136-H$135)*10)))</f>
        <v>7.3</v>
      </c>
      <c r="I96" s="2">
        <f>IF('Indicator Data'!AV98="No data","x",IF('Indicator Data'!AV98&gt;I$136,0,IF('Indicator Data'!AV98&lt;I$135,10,(I$136-'Indicator Data'!AV98)/(I$136-I$135)*10)))</f>
        <v>7.018608570098877</v>
      </c>
      <c r="J96" s="3">
        <f t="shared" si="12"/>
        <v>7.1593042850494388</v>
      </c>
      <c r="K96" s="5">
        <f t="shared" si="13"/>
        <v>6.7184132671294208</v>
      </c>
      <c r="L96" s="2">
        <f>IF('Indicator Data'!AY98="No data","x",IF('Indicator Data'!AY98^2&gt;L$136,0,IF('Indicator Data'!AY98^2&lt;L$135,10,(L$136-'Indicator Data'!AY98^2)/(L$136-L$135)*10)))</f>
        <v>7.9946813186813177</v>
      </c>
      <c r="M96" s="2">
        <f>IF(OR('Indicator Data'!AX98=0,'Indicator Data'!AX98="No data"),"x",IF('Indicator Data'!AX98&gt;M$136,0,IF('Indicator Data'!AX98&lt;M$135,10,(M$136-'Indicator Data'!AX98)/(M$136-M$135)*10)))</f>
        <v>4.9700000000000006</v>
      </c>
      <c r="N96" s="2">
        <f>IF('Indicator Data'!AZ98="No data","x",IF('Indicator Data'!AZ98&gt;N$136,0,IF('Indicator Data'!AZ98&lt;N$135,10,(N$136-'Indicator Data'!AZ98)/(N$136-N$135)*10)))</f>
        <v>6.2</v>
      </c>
      <c r="O96" s="2">
        <f>IF('Indicator Data'!BA98="No data","x",IF('Indicator Data'!BA98&gt;O$136,0,IF('Indicator Data'!BA98&lt;O$135,10,(O$136-'Indicator Data'!BA98)/(O$136-O$135)*10)))</f>
        <v>6.4978481227551841</v>
      </c>
      <c r="P96" s="3">
        <f t="shared" si="14"/>
        <v>6.4156323603591252</v>
      </c>
      <c r="Q96" s="2">
        <f>IF('Indicator Data'!BB98="No data","x",IF('Indicator Data'!BB98&gt;Q$136,0,IF('Indicator Data'!BB98&lt;Q$135,10,(Q$136-'Indicator Data'!BB98)/(Q$136-Q$135)*10)))</f>
        <v>9.68888888888889</v>
      </c>
      <c r="R96" s="2">
        <f>IF('Indicator Data'!BC98="No data","x",IF('Indicator Data'!BC98&gt;R$136,0,IF('Indicator Data'!BC98&lt;R$135,10,(R$136-'Indicator Data'!BC98)/(R$136-R$135)*10)))</f>
        <v>10</v>
      </c>
      <c r="S96" s="3">
        <f t="shared" si="15"/>
        <v>9.844444444444445</v>
      </c>
      <c r="T96" s="2">
        <f>IF('Indicator Data'!V98="No data","x",IF('Indicator Data'!V98&gt;T$136,0,IF('Indicator Data'!V98&lt;T$135,10,(T$136-'Indicator Data'!V98)/(T$136-T$135)*10)))</f>
        <v>9</v>
      </c>
      <c r="U96" s="2">
        <f>IF('Indicator Data'!W98="No data","x",IF('Indicator Data'!W98&gt;U$136,0,IF('Indicator Data'!W98&lt;U$135,10,(U$136-'Indicator Data'!W98)/(U$136-U$135)*10)))</f>
        <v>6.4861556307247836</v>
      </c>
      <c r="V96" s="2">
        <f>IF('Indicator Data'!X98="No data","x",IF('Indicator Data'!X98&gt;V$136,0,IF('Indicator Data'!X98&lt;V$135,10,(V$136-'Indicator Data'!X98)/(V$136-V$135)*10)))</f>
        <v>10</v>
      </c>
      <c r="W96" s="2">
        <f>IF('Indicator Data'!AC98="No data","x",IF('Indicator Data'!AC98&gt;W$136,0,IF('Indicator Data'!AC98&lt;W$135,10,(W$136-'Indicator Data'!AC98)/(W$136-W$135)*10)))</f>
        <v>9.622372915254239</v>
      </c>
      <c r="X96" s="3">
        <f t="shared" si="16"/>
        <v>8.777132136494755</v>
      </c>
      <c r="Y96" s="5">
        <f t="shared" si="9"/>
        <v>8.3457363137661087</v>
      </c>
      <c r="Z96" s="83"/>
    </row>
    <row r="97" spans="1:26" s="11" customFormat="1" x14ac:dyDescent="0.25">
      <c r="A97" s="11" t="s">
        <v>440</v>
      </c>
      <c r="B97" s="30" t="s">
        <v>14</v>
      </c>
      <c r="C97" s="30" t="s">
        <v>570</v>
      </c>
      <c r="D97" s="2">
        <f>IF('Indicator Data'!AU99="No data","x",IF('Indicator Data'!AU99&gt;D$136,0,IF('Indicator Data'!AU99&lt;D$135,10,(D$136-'Indicator Data'!AU99)/(D$136-D$135)*10)))</f>
        <v>2.75</v>
      </c>
      <c r="E97" s="131">
        <f>(VLOOKUP($B97,'Indicator Data (national)'!$B$5:$BB$13,51,FALSE)+VLOOKUP($B97,'Indicator Data (national)'!$B$5:$BB$13,52,FALSE)+VLOOKUP($B97,'Indicator Data (national)'!$B$5:$BB$13,53,FALSE))/VLOOKUP($B97,'Indicator Data (national)'!$B$5:$BB$13,50,FALSE)*1000000</f>
        <v>1.9495550158119185E-2</v>
      </c>
      <c r="F97" s="2">
        <f t="shared" si="10"/>
        <v>9.8050444984188072</v>
      </c>
      <c r="G97" s="3">
        <f t="shared" si="11"/>
        <v>6.2775222492094036</v>
      </c>
      <c r="H97" s="2">
        <f>IF('Indicator Data'!AW99="No data","x",IF('Indicator Data'!AW99&gt;H$136,0,IF('Indicator Data'!AW99&lt;H$135,10,(H$136-'Indicator Data'!AW99)/(H$136-H$135)*10)))</f>
        <v>7.3</v>
      </c>
      <c r="I97" s="2">
        <f>IF('Indicator Data'!AV99="No data","x",IF('Indicator Data'!AV99&gt;I$136,0,IF('Indicator Data'!AV99&lt;I$135,10,(I$136-'Indicator Data'!AV99)/(I$136-I$135)*10)))</f>
        <v>7.018608570098877</v>
      </c>
      <c r="J97" s="3">
        <f t="shared" si="12"/>
        <v>7.1593042850494388</v>
      </c>
      <c r="K97" s="5">
        <f t="shared" si="13"/>
        <v>6.7184132671294208</v>
      </c>
      <c r="L97" s="2">
        <f>IF('Indicator Data'!AY99="No data","x",IF('Indicator Data'!AY99^2&gt;L$136,0,IF('Indicator Data'!AY99^2&lt;L$135,10,(L$136-'Indicator Data'!AY99^2)/(L$136-L$135)*10)))</f>
        <v>7.2539670329670338</v>
      </c>
      <c r="M97" s="2">
        <f>IF(OR('Indicator Data'!AX99=0,'Indicator Data'!AX99="No data"),"x",IF('Indicator Data'!AX99&gt;M$136,0,IF('Indicator Data'!AX99&lt;M$135,10,(M$136-'Indicator Data'!AX99)/(M$136-M$135)*10)))</f>
        <v>4.9700000000000006</v>
      </c>
      <c r="N97" s="2">
        <f>IF('Indicator Data'!AZ99="No data","x",IF('Indicator Data'!AZ99&gt;N$136,0,IF('Indicator Data'!AZ99&lt;N$135,10,(N$136-'Indicator Data'!AZ99)/(N$136-N$135)*10)))</f>
        <v>6.2</v>
      </c>
      <c r="O97" s="2">
        <f>IF('Indicator Data'!BA99="No data","x",IF('Indicator Data'!BA99&gt;O$136,0,IF('Indicator Data'!BA99&lt;O$135,10,(O$136-'Indicator Data'!BA99)/(O$136-O$135)*10)))</f>
        <v>6.4978481227551841</v>
      </c>
      <c r="P97" s="3">
        <f t="shared" si="14"/>
        <v>6.2304537889305545</v>
      </c>
      <c r="Q97" s="2">
        <f>IF('Indicator Data'!BB99="No data","x",IF('Indicator Data'!BB99&gt;Q$136,0,IF('Indicator Data'!BB99&lt;Q$135,10,(Q$136-'Indicator Data'!BB99)/(Q$136-Q$135)*10)))</f>
        <v>8.8222222222222229</v>
      </c>
      <c r="R97" s="2">
        <f>IF('Indicator Data'!BC99="No data","x",IF('Indicator Data'!BC99&gt;R$136,0,IF('Indicator Data'!BC99&lt;R$135,10,(R$136-'Indicator Data'!BC99)/(R$136-R$135)*10)))</f>
        <v>7.58</v>
      </c>
      <c r="S97" s="3">
        <f t="shared" si="15"/>
        <v>8.2011111111111106</v>
      </c>
      <c r="T97" s="2">
        <f>IF('Indicator Data'!V99="No data","x",IF('Indicator Data'!V99&gt;T$136,0,IF('Indicator Data'!V99&lt;T$135,10,(T$136-'Indicator Data'!V99)/(T$136-T$135)*10)))</f>
        <v>9</v>
      </c>
      <c r="U97" s="2">
        <f>IF('Indicator Data'!W99="No data","x",IF('Indicator Data'!W99&gt;U$136,0,IF('Indicator Data'!W99&lt;U$135,10,(U$136-'Indicator Data'!W99)/(U$136-U$135)*10)))</f>
        <v>4.4999467947816436</v>
      </c>
      <c r="V97" s="2">
        <f>IF('Indicator Data'!X99="No data","x",IF('Indicator Data'!X99&gt;V$136,0,IF('Indicator Data'!X99&lt;V$135,10,(V$136-'Indicator Data'!X99)/(V$136-V$135)*10)))</f>
        <v>10</v>
      </c>
      <c r="W97" s="2">
        <f>IF('Indicator Data'!AC99="No data","x",IF('Indicator Data'!AC99&gt;W$136,0,IF('Indicator Data'!AC99&lt;W$135,10,(W$136-'Indicator Data'!AC99)/(W$136-W$135)*10)))</f>
        <v>9.622372915254239</v>
      </c>
      <c r="X97" s="3">
        <f t="shared" si="16"/>
        <v>8.2805799275089704</v>
      </c>
      <c r="Y97" s="5">
        <f t="shared" si="9"/>
        <v>7.5707149425168785</v>
      </c>
      <c r="Z97" s="83"/>
    </row>
    <row r="98" spans="1:26" s="11" customFormat="1" x14ac:dyDescent="0.25">
      <c r="A98" s="11" t="s">
        <v>441</v>
      </c>
      <c r="B98" s="30" t="s">
        <v>14</v>
      </c>
      <c r="C98" s="30" t="s">
        <v>571</v>
      </c>
      <c r="D98" s="2">
        <f>IF('Indicator Data'!AU100="No data","x",IF('Indicator Data'!AU100&gt;D$136,0,IF('Indicator Data'!AU100&lt;D$135,10,(D$136-'Indicator Data'!AU100)/(D$136-D$135)*10)))</f>
        <v>2.75</v>
      </c>
      <c r="E98" s="131">
        <f>(VLOOKUP($B98,'Indicator Data (national)'!$B$5:$BB$13,51,FALSE)+VLOOKUP($B98,'Indicator Data (national)'!$B$5:$BB$13,52,FALSE)+VLOOKUP($B98,'Indicator Data (national)'!$B$5:$BB$13,53,FALSE))/VLOOKUP($B98,'Indicator Data (national)'!$B$5:$BB$13,50,FALSE)*1000000</f>
        <v>1.9495550158119185E-2</v>
      </c>
      <c r="F98" s="2">
        <f t="shared" si="10"/>
        <v>9.8050444984188072</v>
      </c>
      <c r="G98" s="3">
        <f t="shared" si="11"/>
        <v>6.2775222492094036</v>
      </c>
      <c r="H98" s="2">
        <f>IF('Indicator Data'!AW100="No data","x",IF('Indicator Data'!AW100&gt;H$136,0,IF('Indicator Data'!AW100&lt;H$135,10,(H$136-'Indicator Data'!AW100)/(H$136-H$135)*10)))</f>
        <v>7.3</v>
      </c>
      <c r="I98" s="2">
        <f>IF('Indicator Data'!AV100="No data","x",IF('Indicator Data'!AV100&gt;I$136,0,IF('Indicator Data'!AV100&lt;I$135,10,(I$136-'Indicator Data'!AV100)/(I$136-I$135)*10)))</f>
        <v>7.018608570098877</v>
      </c>
      <c r="J98" s="3">
        <f t="shared" si="12"/>
        <v>7.1593042850494388</v>
      </c>
      <c r="K98" s="5">
        <f t="shared" si="13"/>
        <v>6.7184132671294208</v>
      </c>
      <c r="L98" s="2">
        <f>IF('Indicator Data'!AY100="No data","x",IF('Indicator Data'!AY100^2&gt;L$136,0,IF('Indicator Data'!AY100^2&lt;L$135,10,(L$136-'Indicator Data'!AY100^2)/(L$136-L$135)*10)))</f>
        <v>7.7010000000000005</v>
      </c>
      <c r="M98" s="2">
        <f>IF(OR('Indicator Data'!AX100=0,'Indicator Data'!AX100="No data"),"x",IF('Indicator Data'!AX100&gt;M$136,0,IF('Indicator Data'!AX100&lt;M$135,10,(M$136-'Indicator Data'!AX100)/(M$136-M$135)*10)))</f>
        <v>4.9700000000000006</v>
      </c>
      <c r="N98" s="2">
        <f>IF('Indicator Data'!AZ100="No data","x",IF('Indicator Data'!AZ100&gt;N$136,0,IF('Indicator Data'!AZ100&lt;N$135,10,(N$136-'Indicator Data'!AZ100)/(N$136-N$135)*10)))</f>
        <v>6.2</v>
      </c>
      <c r="O98" s="2">
        <f>IF('Indicator Data'!BA100="No data","x",IF('Indicator Data'!BA100&gt;O$136,0,IF('Indicator Data'!BA100&lt;O$135,10,(O$136-'Indicator Data'!BA100)/(O$136-O$135)*10)))</f>
        <v>6.4978481227551841</v>
      </c>
      <c r="P98" s="3">
        <f t="shared" si="14"/>
        <v>6.3422120306887964</v>
      </c>
      <c r="Q98" s="2">
        <f>IF('Indicator Data'!BB100="No data","x",IF('Indicator Data'!BB100&gt;Q$136,0,IF('Indicator Data'!BB100&lt;Q$135,10,(Q$136-'Indicator Data'!BB100)/(Q$136-Q$135)*10)))</f>
        <v>8.0333333333333332</v>
      </c>
      <c r="R98" s="2">
        <f>IF('Indicator Data'!BC100="No data","x",IF('Indicator Data'!BC100&gt;R$136,0,IF('Indicator Data'!BC100&lt;R$135,10,(R$136-'Indicator Data'!BC100)/(R$136-R$135)*10)))</f>
        <v>10</v>
      </c>
      <c r="S98" s="3">
        <f t="shared" si="15"/>
        <v>9.0166666666666657</v>
      </c>
      <c r="T98" s="2">
        <f>IF('Indicator Data'!V100="No data","x",IF('Indicator Data'!V100&gt;T$136,0,IF('Indicator Data'!V100&lt;T$135,10,(T$136-'Indicator Data'!V100)/(T$136-T$135)*10)))</f>
        <v>9</v>
      </c>
      <c r="U98" s="2">
        <f>IF('Indicator Data'!W100="No data","x",IF('Indicator Data'!W100&gt;U$136,0,IF('Indicator Data'!W100&lt;U$135,10,(U$136-'Indicator Data'!W100)/(U$136-U$135)*10)))</f>
        <v>1.0328529609081427</v>
      </c>
      <c r="V98" s="2">
        <f>IF('Indicator Data'!X100="No data","x",IF('Indicator Data'!X100&gt;V$136,0,IF('Indicator Data'!X100&lt;V$135,10,(V$136-'Indicator Data'!X100)/(V$136-V$135)*10)))</f>
        <v>10</v>
      </c>
      <c r="W98" s="2">
        <f>IF('Indicator Data'!AC100="No data","x",IF('Indicator Data'!AC100&gt;W$136,0,IF('Indicator Data'!AC100&lt;W$135,10,(W$136-'Indicator Data'!AC100)/(W$136-W$135)*10)))</f>
        <v>9.622372915254239</v>
      </c>
      <c r="X98" s="3">
        <f t="shared" si="16"/>
        <v>7.4138064690405958</v>
      </c>
      <c r="Y98" s="5">
        <f t="shared" si="9"/>
        <v>7.5908950554653529</v>
      </c>
      <c r="Z98" s="83"/>
    </row>
    <row r="99" spans="1:26" s="11" customFormat="1" x14ac:dyDescent="0.25">
      <c r="A99" s="11" t="s">
        <v>442</v>
      </c>
      <c r="B99" s="30" t="s">
        <v>16</v>
      </c>
      <c r="C99" s="30" t="s">
        <v>572</v>
      </c>
      <c r="D99" s="2">
        <f>IF('Indicator Data'!AU101="No data","x",IF('Indicator Data'!AU101&gt;D$136,0,IF('Indicator Data'!AU101&lt;D$135,10,(D$136-'Indicator Data'!AU101)/(D$136-D$135)*10)))</f>
        <v>3.6250000000000004</v>
      </c>
      <c r="E99" s="131">
        <f>(VLOOKUP($B99,'Indicator Data (national)'!$B$5:$BB$13,51,FALSE)+VLOOKUP($B99,'Indicator Data (national)'!$B$5:$BB$13,52,FALSE)+VLOOKUP($B99,'Indicator Data (national)'!$B$5:$BB$13,53,FALSE))/VLOOKUP($B99,'Indicator Data (national)'!$B$5:$BB$13,50,FALSE)*1000000</f>
        <v>0.14545210547964335</v>
      </c>
      <c r="F99" s="2">
        <f t="shared" si="10"/>
        <v>8.5454789452035662</v>
      </c>
      <c r="G99" s="3">
        <f t="shared" si="11"/>
        <v>6.0852394726017831</v>
      </c>
      <c r="H99" s="2">
        <f>IF('Indicator Data'!AW101="No data","x",IF('Indicator Data'!AW101&gt;H$136,0,IF('Indicator Data'!AW101&lt;H$135,10,(H$136-'Indicator Data'!AW101)/(H$136-H$135)*10)))</f>
        <v>5.6999999999999993</v>
      </c>
      <c r="I99" s="2">
        <f>IF('Indicator Data'!AV101="No data","x",IF('Indicator Data'!AV101&gt;I$136,0,IF('Indicator Data'!AV101&lt;I$135,10,(I$136-'Indicator Data'!AV101)/(I$136-I$135)*10)))</f>
        <v>5.9571323394775391</v>
      </c>
      <c r="J99" s="3">
        <f t="shared" si="12"/>
        <v>5.8285661697387692</v>
      </c>
      <c r="K99" s="5">
        <f t="shared" si="13"/>
        <v>5.9569028211702761</v>
      </c>
      <c r="L99" s="2">
        <f>IF('Indicator Data'!AY101="No data","x",IF('Indicator Data'!AY101^2&gt;L$136,0,IF('Indicator Data'!AY101^2&lt;L$135,10,(L$136-'Indicator Data'!AY101^2)/(L$136-L$135)*10)))</f>
        <v>8.2751583014100003</v>
      </c>
      <c r="M99" s="2">
        <f>IF(OR('Indicator Data'!AX101=0,'Indicator Data'!AX101="No data"),"x",IF('Indicator Data'!AX101&gt;M$136,0,IF('Indicator Data'!AX101&lt;M$135,10,(M$136-'Indicator Data'!AX101)/(M$136-M$135)*10)))</f>
        <v>4.6500000000000004</v>
      </c>
      <c r="N99" s="2">
        <f>IF('Indicator Data'!AZ101="No data","x",IF('Indicator Data'!AZ101&gt;N$136,0,IF('Indicator Data'!AZ101&lt;N$135,10,(N$136-'Indicator Data'!AZ101)/(N$136-N$135)*10)))</f>
        <v>7.9099999999999993</v>
      </c>
      <c r="O99" s="2">
        <f>IF('Indicator Data'!BA101="No data","x",IF('Indicator Data'!BA101&gt;O$136,0,IF('Indicator Data'!BA101&lt;O$135,10,(O$136-'Indicator Data'!BA101)/(O$136-O$135)*10)))</f>
        <v>5.4908726796356557</v>
      </c>
      <c r="P99" s="3">
        <f t="shared" si="14"/>
        <v>6.5815077452614137</v>
      </c>
      <c r="Q99" s="2">
        <f>IF('Indicator Data'!BB101="No data","x",IF('Indicator Data'!BB101&gt;Q$136,0,IF('Indicator Data'!BB101&lt;Q$135,10,(Q$136-'Indicator Data'!BB101)/(Q$136-Q$135)*10)))</f>
        <v>5.4</v>
      </c>
      <c r="R99" s="2">
        <f>IF('Indicator Data'!BC101="No data","x",IF('Indicator Data'!BC101&gt;R$136,0,IF('Indicator Data'!BC101&lt;R$135,10,(R$136-'Indicator Data'!BC101)/(R$136-R$135)*10)))</f>
        <v>5.3199999999999994</v>
      </c>
      <c r="S99" s="3">
        <f t="shared" si="15"/>
        <v>5.3599999999999994</v>
      </c>
      <c r="T99" s="2">
        <f>IF('Indicator Data'!V101="No data","x",IF('Indicator Data'!V101&gt;T$136,0,IF('Indicator Data'!V101&lt;T$135,10,(T$136-'Indicator Data'!V101)/(T$136-T$135)*10)))</f>
        <v>9.85</v>
      </c>
      <c r="U99" s="2">
        <f>IF('Indicator Data'!W101="No data","x",IF('Indicator Data'!W101&gt;U$136,0,IF('Indicator Data'!W101&lt;U$135,10,(U$136-'Indicator Data'!W101)/(U$136-U$135)*10)))</f>
        <v>4.8065713526182545</v>
      </c>
      <c r="V99" s="2">
        <f>IF('Indicator Data'!X101="No data","x",IF('Indicator Data'!X101&gt;V$136,0,IF('Indicator Data'!X101&lt;V$135,10,(V$136-'Indicator Data'!X101)/(V$136-V$135)*10)))</f>
        <v>4.8717948717948714</v>
      </c>
      <c r="W99" s="2">
        <f>IF('Indicator Data'!AC101="No data","x",IF('Indicator Data'!AC101&gt;W$136,0,IF('Indicator Data'!AC101&lt;W$135,10,(W$136-'Indicator Data'!AC101)/(W$136-W$135)*10)))</f>
        <v>9.8424067796610188</v>
      </c>
      <c r="X99" s="3">
        <f t="shared" si="16"/>
        <v>7.3426932510185363</v>
      </c>
      <c r="Y99" s="5">
        <f t="shared" ref="Y99:Y130" si="17">AVERAGE(S99,P99,X99)</f>
        <v>6.4280669987599834</v>
      </c>
      <c r="Z99" s="83"/>
    </row>
    <row r="100" spans="1:26" s="11" customFormat="1" x14ac:dyDescent="0.25">
      <c r="A100" s="11" t="s">
        <v>443</v>
      </c>
      <c r="B100" s="30" t="s">
        <v>16</v>
      </c>
      <c r="C100" s="30" t="s">
        <v>573</v>
      </c>
      <c r="D100" s="2">
        <f>IF('Indicator Data'!AU102="No data","x",IF('Indicator Data'!AU102&gt;D$136,0,IF('Indicator Data'!AU102&lt;D$135,10,(D$136-'Indicator Data'!AU102)/(D$136-D$135)*10)))</f>
        <v>3.6250000000000004</v>
      </c>
      <c r="E100" s="131">
        <f>(VLOOKUP($B100,'Indicator Data (national)'!$B$5:$BB$13,51,FALSE)+VLOOKUP($B100,'Indicator Data (national)'!$B$5:$BB$13,52,FALSE)+VLOOKUP($B100,'Indicator Data (national)'!$B$5:$BB$13,53,FALSE))/VLOOKUP($B100,'Indicator Data (national)'!$B$5:$BB$13,50,FALSE)*1000000</f>
        <v>0.14545210547964335</v>
      </c>
      <c r="F100" s="2">
        <f t="shared" si="10"/>
        <v>8.5454789452035662</v>
      </c>
      <c r="G100" s="3">
        <f t="shared" si="11"/>
        <v>6.0852394726017831</v>
      </c>
      <c r="H100" s="2">
        <f>IF('Indicator Data'!AW102="No data","x",IF('Indicator Data'!AW102&gt;H$136,0,IF('Indicator Data'!AW102&lt;H$135,10,(H$136-'Indicator Data'!AW102)/(H$136-H$135)*10)))</f>
        <v>5.6999999999999993</v>
      </c>
      <c r="I100" s="2">
        <f>IF('Indicator Data'!AV102="No data","x",IF('Indicator Data'!AV102&gt;I$136,0,IF('Indicator Data'!AV102&lt;I$135,10,(I$136-'Indicator Data'!AV102)/(I$136-I$135)*10)))</f>
        <v>5.9571323394775391</v>
      </c>
      <c r="J100" s="3">
        <f t="shared" si="12"/>
        <v>5.8285661697387692</v>
      </c>
      <c r="K100" s="5">
        <f t="shared" si="13"/>
        <v>5.9569028211702761</v>
      </c>
      <c r="L100" s="2">
        <f>IF('Indicator Data'!AY102="No data","x",IF('Indicator Data'!AY102^2&gt;L$136,0,IF('Indicator Data'!AY102^2&lt;L$135,10,(L$136-'Indicator Data'!AY102^2)/(L$136-L$135)*10)))</f>
        <v>8.2751583014100003</v>
      </c>
      <c r="M100" s="2">
        <f>IF(OR('Indicator Data'!AX102=0,'Indicator Data'!AX102="No data"),"x",IF('Indicator Data'!AX102&gt;M$136,0,IF('Indicator Data'!AX102&lt;M$135,10,(M$136-'Indicator Data'!AX102)/(M$136-M$135)*10)))</f>
        <v>4.6500000000000004</v>
      </c>
      <c r="N100" s="2">
        <f>IF('Indicator Data'!AZ102="No data","x",IF('Indicator Data'!AZ102&gt;N$136,0,IF('Indicator Data'!AZ102&lt;N$135,10,(N$136-'Indicator Data'!AZ102)/(N$136-N$135)*10)))</f>
        <v>7.9099999999999993</v>
      </c>
      <c r="O100" s="2">
        <f>IF('Indicator Data'!BA102="No data","x",IF('Indicator Data'!BA102&gt;O$136,0,IF('Indicator Data'!BA102&lt;O$135,10,(O$136-'Indicator Data'!BA102)/(O$136-O$135)*10)))</f>
        <v>5.4908726796356557</v>
      </c>
      <c r="P100" s="3">
        <f t="shared" si="14"/>
        <v>6.5815077452614137</v>
      </c>
      <c r="Q100" s="2">
        <f>IF('Indicator Data'!BB102="No data","x",IF('Indicator Data'!BB102&gt;Q$136,0,IF('Indicator Data'!BB102&lt;Q$135,10,(Q$136-'Indicator Data'!BB102)/(Q$136-Q$135)*10)))</f>
        <v>5.4</v>
      </c>
      <c r="R100" s="2">
        <f>IF('Indicator Data'!BC102="No data","x",IF('Indicator Data'!BC102&gt;R$136,0,IF('Indicator Data'!BC102&lt;R$135,10,(R$136-'Indicator Data'!BC102)/(R$136-R$135)*10)))</f>
        <v>5.3199999999999994</v>
      </c>
      <c r="S100" s="3">
        <f t="shared" si="15"/>
        <v>5.3599999999999994</v>
      </c>
      <c r="T100" s="2">
        <f>IF('Indicator Data'!V102="No data","x",IF('Indicator Data'!V102&gt;T$136,0,IF('Indicator Data'!V102&lt;T$135,10,(T$136-'Indicator Data'!V102)/(T$136-T$135)*10)))</f>
        <v>9.85</v>
      </c>
      <c r="U100" s="2">
        <f>IF('Indicator Data'!W102="No data","x",IF('Indicator Data'!W102&gt;U$136,0,IF('Indicator Data'!W102&lt;U$135,10,(U$136-'Indicator Data'!W102)/(U$136-U$135)*10)))</f>
        <v>6.6128760572027634</v>
      </c>
      <c r="V100" s="2">
        <f>IF('Indicator Data'!X102="No data","x",IF('Indicator Data'!X102&gt;V$136,0,IF('Indicator Data'!X102&lt;V$135,10,(V$136-'Indicator Data'!X102)/(V$136-V$135)*10)))</f>
        <v>4.8717948717948714</v>
      </c>
      <c r="W100" s="2">
        <f>IF('Indicator Data'!AC102="No data","x",IF('Indicator Data'!AC102&gt;W$136,0,IF('Indicator Data'!AC102&lt;W$135,10,(W$136-'Indicator Data'!AC102)/(W$136-W$135)*10)))</f>
        <v>9.8424067796610188</v>
      </c>
      <c r="X100" s="3">
        <f t="shared" si="16"/>
        <v>7.7942694271646626</v>
      </c>
      <c r="Y100" s="5">
        <f t="shared" si="17"/>
        <v>6.5785923908086916</v>
      </c>
      <c r="Z100" s="83"/>
    </row>
    <row r="101" spans="1:26" s="11" customFormat="1" x14ac:dyDescent="0.25">
      <c r="A101" s="11" t="s">
        <v>444</v>
      </c>
      <c r="B101" s="30" t="s">
        <v>16</v>
      </c>
      <c r="C101" s="30" t="s">
        <v>574</v>
      </c>
      <c r="D101" s="2">
        <f>IF('Indicator Data'!AU103="No data","x",IF('Indicator Data'!AU103&gt;D$136,0,IF('Indicator Data'!AU103&lt;D$135,10,(D$136-'Indicator Data'!AU103)/(D$136-D$135)*10)))</f>
        <v>3.6250000000000004</v>
      </c>
      <c r="E101" s="131">
        <f>(VLOOKUP($B101,'Indicator Data (national)'!$B$5:$BB$13,51,FALSE)+VLOOKUP($B101,'Indicator Data (national)'!$B$5:$BB$13,52,FALSE)+VLOOKUP($B101,'Indicator Data (national)'!$B$5:$BB$13,53,FALSE))/VLOOKUP($B101,'Indicator Data (national)'!$B$5:$BB$13,50,FALSE)*1000000</f>
        <v>0.14545210547964335</v>
      </c>
      <c r="F101" s="2">
        <f t="shared" si="10"/>
        <v>8.5454789452035662</v>
      </c>
      <c r="G101" s="3">
        <f t="shared" si="11"/>
        <v>6.0852394726017831</v>
      </c>
      <c r="H101" s="2">
        <f>IF('Indicator Data'!AW103="No data","x",IF('Indicator Data'!AW103&gt;H$136,0,IF('Indicator Data'!AW103&lt;H$135,10,(H$136-'Indicator Data'!AW103)/(H$136-H$135)*10)))</f>
        <v>5.6999999999999993</v>
      </c>
      <c r="I101" s="2">
        <f>IF('Indicator Data'!AV103="No data","x",IF('Indicator Data'!AV103&gt;I$136,0,IF('Indicator Data'!AV103&lt;I$135,10,(I$136-'Indicator Data'!AV103)/(I$136-I$135)*10)))</f>
        <v>5.9571323394775391</v>
      </c>
      <c r="J101" s="3">
        <f t="shared" si="12"/>
        <v>5.8285661697387692</v>
      </c>
      <c r="K101" s="5">
        <f t="shared" si="13"/>
        <v>5.9569028211702761</v>
      </c>
      <c r="L101" s="2">
        <f>IF('Indicator Data'!AY103="No data","x",IF('Indicator Data'!AY103^2&gt;L$136,0,IF('Indicator Data'!AY103^2&lt;L$135,10,(L$136-'Indicator Data'!AY103^2)/(L$136-L$135)*10)))</f>
        <v>8.2751583014100003</v>
      </c>
      <c r="M101" s="2">
        <f>IF(OR('Indicator Data'!AX103=0,'Indicator Data'!AX103="No data"),"x",IF('Indicator Data'!AX103&gt;M$136,0,IF('Indicator Data'!AX103&lt;M$135,10,(M$136-'Indicator Data'!AX103)/(M$136-M$135)*10)))</f>
        <v>4.6500000000000004</v>
      </c>
      <c r="N101" s="2">
        <f>IF('Indicator Data'!AZ103="No data","x",IF('Indicator Data'!AZ103&gt;N$136,0,IF('Indicator Data'!AZ103&lt;N$135,10,(N$136-'Indicator Data'!AZ103)/(N$136-N$135)*10)))</f>
        <v>7.9099999999999993</v>
      </c>
      <c r="O101" s="2">
        <f>IF('Indicator Data'!BA103="No data","x",IF('Indicator Data'!BA103&gt;O$136,0,IF('Indicator Data'!BA103&lt;O$135,10,(O$136-'Indicator Data'!BA103)/(O$136-O$135)*10)))</f>
        <v>5.4908726796356557</v>
      </c>
      <c r="P101" s="3">
        <f t="shared" si="14"/>
        <v>6.5815077452614137</v>
      </c>
      <c r="Q101" s="2">
        <f>IF('Indicator Data'!BB103="No data","x",IF('Indicator Data'!BB103&gt;Q$136,0,IF('Indicator Data'!BB103&lt;Q$135,10,(Q$136-'Indicator Data'!BB103)/(Q$136-Q$135)*10)))</f>
        <v>5.4</v>
      </c>
      <c r="R101" s="2">
        <f>IF('Indicator Data'!BC103="No data","x",IF('Indicator Data'!BC103&gt;R$136,0,IF('Indicator Data'!BC103&lt;R$135,10,(R$136-'Indicator Data'!BC103)/(R$136-R$135)*10)))</f>
        <v>5.3199999999999994</v>
      </c>
      <c r="S101" s="3">
        <f t="shared" si="15"/>
        <v>5.3599999999999994</v>
      </c>
      <c r="T101" s="2">
        <f>IF('Indicator Data'!V103="No data","x",IF('Indicator Data'!V103&gt;T$136,0,IF('Indicator Data'!V103&lt;T$135,10,(T$136-'Indicator Data'!V103)/(T$136-T$135)*10)))</f>
        <v>9.85</v>
      </c>
      <c r="U101" s="2">
        <f>IF('Indicator Data'!W103="No data","x",IF('Indicator Data'!W103&gt;U$136,0,IF('Indicator Data'!W103&lt;U$135,10,(U$136-'Indicator Data'!W103)/(U$136-U$135)*10)))</f>
        <v>6.1763146820248913</v>
      </c>
      <c r="V101" s="2">
        <f>IF('Indicator Data'!X103="No data","x",IF('Indicator Data'!X103&gt;V$136,0,IF('Indicator Data'!X103&lt;V$135,10,(V$136-'Indicator Data'!X103)/(V$136-V$135)*10)))</f>
        <v>4.8717948717948714</v>
      </c>
      <c r="W101" s="2">
        <f>IF('Indicator Data'!AC103="No data","x",IF('Indicator Data'!AC103&gt;W$136,0,IF('Indicator Data'!AC103&lt;W$135,10,(W$136-'Indicator Data'!AC103)/(W$136-W$135)*10)))</f>
        <v>9.8424067796610188</v>
      </c>
      <c r="X101" s="3">
        <f t="shared" si="16"/>
        <v>7.6851290833701951</v>
      </c>
      <c r="Y101" s="5">
        <f t="shared" si="17"/>
        <v>6.5422122762105355</v>
      </c>
      <c r="Z101" s="83"/>
    </row>
    <row r="102" spans="1:26" s="11" customFormat="1" x14ac:dyDescent="0.25">
      <c r="A102" s="11" t="s">
        <v>445</v>
      </c>
      <c r="B102" s="30" t="s">
        <v>16</v>
      </c>
      <c r="C102" s="30" t="s">
        <v>575</v>
      </c>
      <c r="D102" s="2">
        <f>IF('Indicator Data'!AU104="No data","x",IF('Indicator Data'!AU104&gt;D$136,0,IF('Indicator Data'!AU104&lt;D$135,10,(D$136-'Indicator Data'!AU104)/(D$136-D$135)*10)))</f>
        <v>3.6250000000000004</v>
      </c>
      <c r="E102" s="131">
        <f>(VLOOKUP($B102,'Indicator Data (national)'!$B$5:$BB$13,51,FALSE)+VLOOKUP($B102,'Indicator Data (national)'!$B$5:$BB$13,52,FALSE)+VLOOKUP($B102,'Indicator Data (national)'!$B$5:$BB$13,53,FALSE))/VLOOKUP($B102,'Indicator Data (national)'!$B$5:$BB$13,50,FALSE)*1000000</f>
        <v>0.14545210547964335</v>
      </c>
      <c r="F102" s="2">
        <f t="shared" si="10"/>
        <v>8.5454789452035662</v>
      </c>
      <c r="G102" s="3">
        <f t="shared" si="11"/>
        <v>6.0852394726017831</v>
      </c>
      <c r="H102" s="2">
        <f>IF('Indicator Data'!AW104="No data","x",IF('Indicator Data'!AW104&gt;H$136,0,IF('Indicator Data'!AW104&lt;H$135,10,(H$136-'Indicator Data'!AW104)/(H$136-H$135)*10)))</f>
        <v>5.6999999999999993</v>
      </c>
      <c r="I102" s="2">
        <f>IF('Indicator Data'!AV104="No data","x",IF('Indicator Data'!AV104&gt;I$136,0,IF('Indicator Data'!AV104&lt;I$135,10,(I$136-'Indicator Data'!AV104)/(I$136-I$135)*10)))</f>
        <v>5.9571323394775391</v>
      </c>
      <c r="J102" s="3">
        <f t="shared" si="12"/>
        <v>5.8285661697387692</v>
      </c>
      <c r="K102" s="5">
        <f t="shared" si="13"/>
        <v>5.9569028211702761</v>
      </c>
      <c r="L102" s="2">
        <f>IF('Indicator Data'!AY104="No data","x",IF('Indicator Data'!AY104^2&gt;L$136,0,IF('Indicator Data'!AY104^2&lt;L$135,10,(L$136-'Indicator Data'!AY104^2)/(L$136-L$135)*10)))</f>
        <v>8.2751583014100003</v>
      </c>
      <c r="M102" s="2">
        <f>IF(OR('Indicator Data'!AX104=0,'Indicator Data'!AX104="No data"),"x",IF('Indicator Data'!AX104&gt;M$136,0,IF('Indicator Data'!AX104&lt;M$135,10,(M$136-'Indicator Data'!AX104)/(M$136-M$135)*10)))</f>
        <v>4.6500000000000004</v>
      </c>
      <c r="N102" s="2">
        <f>IF('Indicator Data'!AZ104="No data","x",IF('Indicator Data'!AZ104&gt;N$136,0,IF('Indicator Data'!AZ104&lt;N$135,10,(N$136-'Indicator Data'!AZ104)/(N$136-N$135)*10)))</f>
        <v>7.9099999999999993</v>
      </c>
      <c r="O102" s="2">
        <f>IF('Indicator Data'!BA104="No data","x",IF('Indicator Data'!BA104&gt;O$136,0,IF('Indicator Data'!BA104&lt;O$135,10,(O$136-'Indicator Data'!BA104)/(O$136-O$135)*10)))</f>
        <v>5.4908726796356557</v>
      </c>
      <c r="P102" s="3">
        <f t="shared" si="14"/>
        <v>6.5815077452614137</v>
      </c>
      <c r="Q102" s="2">
        <f>IF('Indicator Data'!BB104="No data","x",IF('Indicator Data'!BB104&gt;Q$136,0,IF('Indicator Data'!BB104&lt;Q$135,10,(Q$136-'Indicator Data'!BB104)/(Q$136-Q$135)*10)))</f>
        <v>5.4</v>
      </c>
      <c r="R102" s="2">
        <f>IF('Indicator Data'!BC104="No data","x",IF('Indicator Data'!BC104&gt;R$136,0,IF('Indicator Data'!BC104&lt;R$135,10,(R$136-'Indicator Data'!BC104)/(R$136-R$135)*10)))</f>
        <v>5.3199999999999994</v>
      </c>
      <c r="S102" s="3">
        <f t="shared" si="15"/>
        <v>5.3599999999999994</v>
      </c>
      <c r="T102" s="2">
        <f>IF('Indicator Data'!V104="No data","x",IF('Indicator Data'!V104&gt;T$136,0,IF('Indicator Data'!V104&lt;T$135,10,(T$136-'Indicator Data'!V104)/(T$136-T$135)*10)))</f>
        <v>9.85</v>
      </c>
      <c r="U102" s="2">
        <f>IF('Indicator Data'!W104="No data","x",IF('Indicator Data'!W104&gt;U$136,0,IF('Indicator Data'!W104&lt;U$135,10,(U$136-'Indicator Data'!W104)/(U$136-U$135)*10)))</f>
        <v>4.7296884634224154</v>
      </c>
      <c r="V102" s="2">
        <f>IF('Indicator Data'!X104="No data","x",IF('Indicator Data'!X104&gt;V$136,0,IF('Indicator Data'!X104&lt;V$135,10,(V$136-'Indicator Data'!X104)/(V$136-V$135)*10)))</f>
        <v>4.8717948717948714</v>
      </c>
      <c r="W102" s="2">
        <f>IF('Indicator Data'!AC104="No data","x",IF('Indicator Data'!AC104&gt;W$136,0,IF('Indicator Data'!AC104&lt;W$135,10,(W$136-'Indicator Data'!AC104)/(W$136-W$135)*10)))</f>
        <v>9.8424067796610188</v>
      </c>
      <c r="X102" s="3">
        <f t="shared" si="16"/>
        <v>7.3234725287195763</v>
      </c>
      <c r="Y102" s="5">
        <f t="shared" si="17"/>
        <v>6.4216600913269959</v>
      </c>
      <c r="Z102" s="83"/>
    </row>
    <row r="103" spans="1:26" s="11" customFormat="1" x14ac:dyDescent="0.25">
      <c r="A103" s="11" t="s">
        <v>446</v>
      </c>
      <c r="B103" s="30" t="s">
        <v>16</v>
      </c>
      <c r="C103" s="30" t="s">
        <v>576</v>
      </c>
      <c r="D103" s="2">
        <f>IF('Indicator Data'!AU105="No data","x",IF('Indicator Data'!AU105&gt;D$136,0,IF('Indicator Data'!AU105&lt;D$135,10,(D$136-'Indicator Data'!AU105)/(D$136-D$135)*10)))</f>
        <v>3.6250000000000004</v>
      </c>
      <c r="E103" s="131">
        <f>(VLOOKUP($B103,'Indicator Data (national)'!$B$5:$BB$13,51,FALSE)+VLOOKUP($B103,'Indicator Data (national)'!$B$5:$BB$13,52,FALSE)+VLOOKUP($B103,'Indicator Data (national)'!$B$5:$BB$13,53,FALSE))/VLOOKUP($B103,'Indicator Data (national)'!$B$5:$BB$13,50,FALSE)*1000000</f>
        <v>0.14545210547964335</v>
      </c>
      <c r="F103" s="2">
        <f t="shared" si="10"/>
        <v>8.5454789452035662</v>
      </c>
      <c r="G103" s="3">
        <f t="shared" si="11"/>
        <v>6.0852394726017831</v>
      </c>
      <c r="H103" s="2">
        <f>IF('Indicator Data'!AW105="No data","x",IF('Indicator Data'!AW105&gt;H$136,0,IF('Indicator Data'!AW105&lt;H$135,10,(H$136-'Indicator Data'!AW105)/(H$136-H$135)*10)))</f>
        <v>5.6999999999999993</v>
      </c>
      <c r="I103" s="2">
        <f>IF('Indicator Data'!AV105="No data","x",IF('Indicator Data'!AV105&gt;I$136,0,IF('Indicator Data'!AV105&lt;I$135,10,(I$136-'Indicator Data'!AV105)/(I$136-I$135)*10)))</f>
        <v>5.9571323394775391</v>
      </c>
      <c r="J103" s="3">
        <f t="shared" si="12"/>
        <v>5.8285661697387692</v>
      </c>
      <c r="K103" s="5">
        <f t="shared" si="13"/>
        <v>5.9569028211702761</v>
      </c>
      <c r="L103" s="2">
        <f>IF('Indicator Data'!AY105="No data","x",IF('Indicator Data'!AY105^2&gt;L$136,0,IF('Indicator Data'!AY105^2&lt;L$135,10,(L$136-'Indicator Data'!AY105^2)/(L$136-L$135)*10)))</f>
        <v>8.2751583014100003</v>
      </c>
      <c r="M103" s="2">
        <f>IF(OR('Indicator Data'!AX105=0,'Indicator Data'!AX105="No data"),"x",IF('Indicator Data'!AX105&gt;M$136,0,IF('Indicator Data'!AX105&lt;M$135,10,(M$136-'Indicator Data'!AX105)/(M$136-M$135)*10)))</f>
        <v>4.6500000000000004</v>
      </c>
      <c r="N103" s="2">
        <f>IF('Indicator Data'!AZ105="No data","x",IF('Indicator Data'!AZ105&gt;N$136,0,IF('Indicator Data'!AZ105&lt;N$135,10,(N$136-'Indicator Data'!AZ105)/(N$136-N$135)*10)))</f>
        <v>7.9099999999999993</v>
      </c>
      <c r="O103" s="2">
        <f>IF('Indicator Data'!BA105="No data","x",IF('Indicator Data'!BA105&gt;O$136,0,IF('Indicator Data'!BA105&lt;O$135,10,(O$136-'Indicator Data'!BA105)/(O$136-O$135)*10)))</f>
        <v>5.4908726796356557</v>
      </c>
      <c r="P103" s="3">
        <f t="shared" si="14"/>
        <v>6.5815077452614137</v>
      </c>
      <c r="Q103" s="2">
        <f>IF('Indicator Data'!BB105="No data","x",IF('Indicator Data'!BB105&gt;Q$136,0,IF('Indicator Data'!BB105&lt;Q$135,10,(Q$136-'Indicator Data'!BB105)/(Q$136-Q$135)*10)))</f>
        <v>5.4</v>
      </c>
      <c r="R103" s="2">
        <f>IF('Indicator Data'!BC105="No data","x",IF('Indicator Data'!BC105&gt;R$136,0,IF('Indicator Data'!BC105&lt;R$135,10,(R$136-'Indicator Data'!BC105)/(R$136-R$135)*10)))</f>
        <v>5.3199999999999994</v>
      </c>
      <c r="S103" s="3">
        <f t="shared" si="15"/>
        <v>5.3599999999999994</v>
      </c>
      <c r="T103" s="2">
        <f>IF('Indicator Data'!V105="No data","x",IF('Indicator Data'!V105&gt;T$136,0,IF('Indicator Data'!V105&lt;T$135,10,(T$136-'Indicator Data'!V105)/(T$136-T$135)*10)))</f>
        <v>9.85</v>
      </c>
      <c r="U103" s="2">
        <f>IF('Indicator Data'!W105="No data","x",IF('Indicator Data'!W105&gt;U$136,0,IF('Indicator Data'!W105&lt;U$135,10,(U$136-'Indicator Data'!W105)/(U$136-U$135)*10)))</f>
        <v>7.3260442799546492</v>
      </c>
      <c r="V103" s="2">
        <f>IF('Indicator Data'!X105="No data","x",IF('Indicator Data'!X105&gt;V$136,0,IF('Indicator Data'!X105&lt;V$135,10,(V$136-'Indicator Data'!X105)/(V$136-V$135)*10)))</f>
        <v>4.8717948717948714</v>
      </c>
      <c r="W103" s="2">
        <f>IF('Indicator Data'!AC105="No data","x",IF('Indicator Data'!AC105&gt;W$136,0,IF('Indicator Data'!AC105&lt;W$135,10,(W$136-'Indicator Data'!AC105)/(W$136-W$135)*10)))</f>
        <v>9.8424067796610188</v>
      </c>
      <c r="X103" s="3">
        <f t="shared" si="16"/>
        <v>7.972561482852635</v>
      </c>
      <c r="Y103" s="5">
        <f t="shared" si="17"/>
        <v>6.6380230760380163</v>
      </c>
      <c r="Z103" s="83"/>
    </row>
    <row r="104" spans="1:26" s="11" customFormat="1" x14ac:dyDescent="0.25">
      <c r="A104" s="11" t="s">
        <v>447</v>
      </c>
      <c r="B104" s="30" t="s">
        <v>16</v>
      </c>
      <c r="C104" s="30" t="s">
        <v>577</v>
      </c>
      <c r="D104" s="2">
        <f>IF('Indicator Data'!AU106="No data","x",IF('Indicator Data'!AU106&gt;D$136,0,IF('Indicator Data'!AU106&lt;D$135,10,(D$136-'Indicator Data'!AU106)/(D$136-D$135)*10)))</f>
        <v>3.6250000000000004</v>
      </c>
      <c r="E104" s="131">
        <f>(VLOOKUP($B104,'Indicator Data (national)'!$B$5:$BB$13,51,FALSE)+VLOOKUP($B104,'Indicator Data (national)'!$B$5:$BB$13,52,FALSE)+VLOOKUP($B104,'Indicator Data (national)'!$B$5:$BB$13,53,FALSE))/VLOOKUP($B104,'Indicator Data (national)'!$B$5:$BB$13,50,FALSE)*1000000</f>
        <v>0.14545210547964335</v>
      </c>
      <c r="F104" s="2">
        <f t="shared" si="10"/>
        <v>8.5454789452035662</v>
      </c>
      <c r="G104" s="3">
        <f t="shared" si="11"/>
        <v>6.0852394726017831</v>
      </c>
      <c r="H104" s="2">
        <f>IF('Indicator Data'!AW106="No data","x",IF('Indicator Data'!AW106&gt;H$136,0,IF('Indicator Data'!AW106&lt;H$135,10,(H$136-'Indicator Data'!AW106)/(H$136-H$135)*10)))</f>
        <v>5.6999999999999993</v>
      </c>
      <c r="I104" s="2">
        <f>IF('Indicator Data'!AV106="No data","x",IF('Indicator Data'!AV106&gt;I$136,0,IF('Indicator Data'!AV106&lt;I$135,10,(I$136-'Indicator Data'!AV106)/(I$136-I$135)*10)))</f>
        <v>5.9571323394775391</v>
      </c>
      <c r="J104" s="3">
        <f t="shared" si="12"/>
        <v>5.8285661697387692</v>
      </c>
      <c r="K104" s="5">
        <f t="shared" si="13"/>
        <v>5.9569028211702761</v>
      </c>
      <c r="L104" s="2">
        <f>IF('Indicator Data'!AY106="No data","x",IF('Indicator Data'!AY106^2&gt;L$136,0,IF('Indicator Data'!AY106^2&lt;L$135,10,(L$136-'Indicator Data'!AY106^2)/(L$136-L$135)*10)))</f>
        <v>8.2751583014100003</v>
      </c>
      <c r="M104" s="2">
        <f>IF(OR('Indicator Data'!AX106=0,'Indicator Data'!AX106="No data"),"x",IF('Indicator Data'!AX106&gt;M$136,0,IF('Indicator Data'!AX106&lt;M$135,10,(M$136-'Indicator Data'!AX106)/(M$136-M$135)*10)))</f>
        <v>4.6500000000000004</v>
      </c>
      <c r="N104" s="2">
        <f>IF('Indicator Data'!AZ106="No data","x",IF('Indicator Data'!AZ106&gt;N$136,0,IF('Indicator Data'!AZ106&lt;N$135,10,(N$136-'Indicator Data'!AZ106)/(N$136-N$135)*10)))</f>
        <v>7.9099999999999993</v>
      </c>
      <c r="O104" s="2">
        <f>IF('Indicator Data'!BA106="No data","x",IF('Indicator Data'!BA106&gt;O$136,0,IF('Indicator Data'!BA106&lt;O$135,10,(O$136-'Indicator Data'!BA106)/(O$136-O$135)*10)))</f>
        <v>5.4908726796356557</v>
      </c>
      <c r="P104" s="3">
        <f t="shared" si="14"/>
        <v>6.5815077452614137</v>
      </c>
      <c r="Q104" s="2">
        <f>IF('Indicator Data'!BB106="No data","x",IF('Indicator Data'!BB106&gt;Q$136,0,IF('Indicator Data'!BB106&lt;Q$135,10,(Q$136-'Indicator Data'!BB106)/(Q$136-Q$135)*10)))</f>
        <v>5.4</v>
      </c>
      <c r="R104" s="2">
        <f>IF('Indicator Data'!BC106="No data","x",IF('Indicator Data'!BC106&gt;R$136,0,IF('Indicator Data'!BC106&lt;R$135,10,(R$136-'Indicator Data'!BC106)/(R$136-R$135)*10)))</f>
        <v>5.3199999999999994</v>
      </c>
      <c r="S104" s="3">
        <f t="shared" si="15"/>
        <v>5.3599999999999994</v>
      </c>
      <c r="T104" s="2">
        <f>IF('Indicator Data'!V106="No data","x",IF('Indicator Data'!V106&gt;T$136,0,IF('Indicator Data'!V106&lt;T$135,10,(T$136-'Indicator Data'!V106)/(T$136-T$135)*10)))</f>
        <v>9.85</v>
      </c>
      <c r="U104" s="2">
        <f>IF('Indicator Data'!W106="No data","x",IF('Indicator Data'!W106&gt;U$136,0,IF('Indicator Data'!W106&lt;U$135,10,(U$136-'Indicator Data'!W106)/(U$136-U$135)*10)))</f>
        <v>5.3877724517906342</v>
      </c>
      <c r="V104" s="2">
        <f>IF('Indicator Data'!X106="No data","x",IF('Indicator Data'!X106&gt;V$136,0,IF('Indicator Data'!X106&lt;V$135,10,(V$136-'Indicator Data'!X106)/(V$136-V$135)*10)))</f>
        <v>4.8717948717948714</v>
      </c>
      <c r="W104" s="2">
        <f>IF('Indicator Data'!AC106="No data","x",IF('Indicator Data'!AC106&gt;W$136,0,IF('Indicator Data'!AC106&lt;W$135,10,(W$136-'Indicator Data'!AC106)/(W$136-W$135)*10)))</f>
        <v>9.8424067796610188</v>
      </c>
      <c r="X104" s="3">
        <f t="shared" si="16"/>
        <v>7.487993525811631</v>
      </c>
      <c r="Y104" s="5">
        <f t="shared" si="17"/>
        <v>6.4765004236910144</v>
      </c>
      <c r="Z104" s="83"/>
    </row>
    <row r="105" spans="1:26" s="11" customFormat="1" x14ac:dyDescent="0.25">
      <c r="A105" s="11" t="s">
        <v>448</v>
      </c>
      <c r="B105" s="30" t="s">
        <v>16</v>
      </c>
      <c r="C105" s="30" t="s">
        <v>578</v>
      </c>
      <c r="D105" s="2">
        <f>IF('Indicator Data'!AU107="No data","x",IF('Indicator Data'!AU107&gt;D$136,0,IF('Indicator Data'!AU107&lt;D$135,10,(D$136-'Indicator Data'!AU107)/(D$136-D$135)*10)))</f>
        <v>3.6250000000000004</v>
      </c>
      <c r="E105" s="131">
        <f>(VLOOKUP($B105,'Indicator Data (national)'!$B$5:$BB$13,51,FALSE)+VLOOKUP($B105,'Indicator Data (national)'!$B$5:$BB$13,52,FALSE)+VLOOKUP($B105,'Indicator Data (national)'!$B$5:$BB$13,53,FALSE))/VLOOKUP($B105,'Indicator Data (national)'!$B$5:$BB$13,50,FALSE)*1000000</f>
        <v>0.14545210547964335</v>
      </c>
      <c r="F105" s="2">
        <f t="shared" si="10"/>
        <v>8.5454789452035662</v>
      </c>
      <c r="G105" s="3">
        <f t="shared" si="11"/>
        <v>6.0852394726017831</v>
      </c>
      <c r="H105" s="2">
        <f>IF('Indicator Data'!AW107="No data","x",IF('Indicator Data'!AW107&gt;H$136,0,IF('Indicator Data'!AW107&lt;H$135,10,(H$136-'Indicator Data'!AW107)/(H$136-H$135)*10)))</f>
        <v>5.6999999999999993</v>
      </c>
      <c r="I105" s="2">
        <f>IF('Indicator Data'!AV107="No data","x",IF('Indicator Data'!AV107&gt;I$136,0,IF('Indicator Data'!AV107&lt;I$135,10,(I$136-'Indicator Data'!AV107)/(I$136-I$135)*10)))</f>
        <v>5.9571323394775391</v>
      </c>
      <c r="J105" s="3">
        <f t="shared" si="12"/>
        <v>5.8285661697387692</v>
      </c>
      <c r="K105" s="5">
        <f t="shared" si="13"/>
        <v>5.9569028211702761</v>
      </c>
      <c r="L105" s="2">
        <f>IF('Indicator Data'!AY107="No data","x",IF('Indicator Data'!AY107^2&gt;L$136,0,IF('Indicator Data'!AY107^2&lt;L$135,10,(L$136-'Indicator Data'!AY107^2)/(L$136-L$135)*10)))</f>
        <v>8.2751583014100003</v>
      </c>
      <c r="M105" s="2">
        <f>IF(OR('Indicator Data'!AX107=0,'Indicator Data'!AX107="No data"),"x",IF('Indicator Data'!AX107&gt;M$136,0,IF('Indicator Data'!AX107&lt;M$135,10,(M$136-'Indicator Data'!AX107)/(M$136-M$135)*10)))</f>
        <v>4.6500000000000004</v>
      </c>
      <c r="N105" s="2">
        <f>IF('Indicator Data'!AZ107="No data","x",IF('Indicator Data'!AZ107&gt;N$136,0,IF('Indicator Data'!AZ107&lt;N$135,10,(N$136-'Indicator Data'!AZ107)/(N$136-N$135)*10)))</f>
        <v>7.9099999999999993</v>
      </c>
      <c r="O105" s="2">
        <f>IF('Indicator Data'!BA107="No data","x",IF('Indicator Data'!BA107&gt;O$136,0,IF('Indicator Data'!BA107&lt;O$135,10,(O$136-'Indicator Data'!BA107)/(O$136-O$135)*10)))</f>
        <v>5.4908726796356557</v>
      </c>
      <c r="P105" s="3">
        <f t="shared" si="14"/>
        <v>6.5815077452614137</v>
      </c>
      <c r="Q105" s="2">
        <f>IF('Indicator Data'!BB107="No data","x",IF('Indicator Data'!BB107&gt;Q$136,0,IF('Indicator Data'!BB107&lt;Q$135,10,(Q$136-'Indicator Data'!BB107)/(Q$136-Q$135)*10)))</f>
        <v>5.4</v>
      </c>
      <c r="R105" s="2">
        <f>IF('Indicator Data'!BC107="No data","x",IF('Indicator Data'!BC107&gt;R$136,0,IF('Indicator Data'!BC107&lt;R$135,10,(R$136-'Indicator Data'!BC107)/(R$136-R$135)*10)))</f>
        <v>5.3199999999999994</v>
      </c>
      <c r="S105" s="3">
        <f t="shared" si="15"/>
        <v>5.3599999999999994</v>
      </c>
      <c r="T105" s="2">
        <f>IF('Indicator Data'!V107="No data","x",IF('Indicator Data'!V107&gt;T$136,0,IF('Indicator Data'!V107&lt;T$135,10,(T$136-'Indicator Data'!V107)/(T$136-T$135)*10)))</f>
        <v>9.85</v>
      </c>
      <c r="U105" s="2">
        <f>IF('Indicator Data'!W107="No data","x",IF('Indicator Data'!W107&gt;U$136,0,IF('Indicator Data'!W107&lt;U$135,10,(U$136-'Indicator Data'!W107)/(U$136-U$135)*10)))</f>
        <v>4.6684532897993867</v>
      </c>
      <c r="V105" s="2">
        <f>IF('Indicator Data'!X107="No data","x",IF('Indicator Data'!X107&gt;V$136,0,IF('Indicator Data'!X107&lt;V$135,10,(V$136-'Indicator Data'!X107)/(V$136-V$135)*10)))</f>
        <v>4.8717948717948714</v>
      </c>
      <c r="W105" s="2">
        <f>IF('Indicator Data'!AC107="No data","x",IF('Indicator Data'!AC107&gt;W$136,0,IF('Indicator Data'!AC107&lt;W$135,10,(W$136-'Indicator Data'!AC107)/(W$136-W$135)*10)))</f>
        <v>9.8424067796610188</v>
      </c>
      <c r="X105" s="3">
        <f t="shared" si="16"/>
        <v>7.3081637353138191</v>
      </c>
      <c r="Y105" s="5">
        <f t="shared" si="17"/>
        <v>6.4165571601917435</v>
      </c>
      <c r="Z105" s="83"/>
    </row>
    <row r="106" spans="1:26" s="11" customFormat="1" x14ac:dyDescent="0.25">
      <c r="A106" s="11" t="s">
        <v>449</v>
      </c>
      <c r="B106" s="30" t="s">
        <v>16</v>
      </c>
      <c r="C106" s="30" t="s">
        <v>579</v>
      </c>
      <c r="D106" s="2">
        <f>IF('Indicator Data'!AU108="No data","x",IF('Indicator Data'!AU108&gt;D$136,0,IF('Indicator Data'!AU108&lt;D$135,10,(D$136-'Indicator Data'!AU108)/(D$136-D$135)*10)))</f>
        <v>3.6250000000000004</v>
      </c>
      <c r="E106" s="131">
        <f>(VLOOKUP($B106,'Indicator Data (national)'!$B$5:$BB$13,51,FALSE)+VLOOKUP($B106,'Indicator Data (national)'!$B$5:$BB$13,52,FALSE)+VLOOKUP($B106,'Indicator Data (national)'!$B$5:$BB$13,53,FALSE))/VLOOKUP($B106,'Indicator Data (national)'!$B$5:$BB$13,50,FALSE)*1000000</f>
        <v>0.14545210547964335</v>
      </c>
      <c r="F106" s="2">
        <f t="shared" si="10"/>
        <v>8.5454789452035662</v>
      </c>
      <c r="G106" s="3">
        <f t="shared" si="11"/>
        <v>6.0852394726017831</v>
      </c>
      <c r="H106" s="2">
        <f>IF('Indicator Data'!AW108="No data","x",IF('Indicator Data'!AW108&gt;H$136,0,IF('Indicator Data'!AW108&lt;H$135,10,(H$136-'Indicator Data'!AW108)/(H$136-H$135)*10)))</f>
        <v>5.6999999999999993</v>
      </c>
      <c r="I106" s="2">
        <f>IF('Indicator Data'!AV108="No data","x",IF('Indicator Data'!AV108&gt;I$136,0,IF('Indicator Data'!AV108&lt;I$135,10,(I$136-'Indicator Data'!AV108)/(I$136-I$135)*10)))</f>
        <v>5.9571323394775391</v>
      </c>
      <c r="J106" s="3">
        <f t="shared" si="12"/>
        <v>5.8285661697387692</v>
      </c>
      <c r="K106" s="5">
        <f t="shared" si="13"/>
        <v>5.9569028211702761</v>
      </c>
      <c r="L106" s="2">
        <f>IF('Indicator Data'!AY108="No data","x",IF('Indicator Data'!AY108^2&gt;L$136,0,IF('Indicator Data'!AY108^2&lt;L$135,10,(L$136-'Indicator Data'!AY108^2)/(L$136-L$135)*10)))</f>
        <v>8.2751583014100003</v>
      </c>
      <c r="M106" s="2">
        <f>IF(OR('Indicator Data'!AX108=0,'Indicator Data'!AX108="No data"),"x",IF('Indicator Data'!AX108&gt;M$136,0,IF('Indicator Data'!AX108&lt;M$135,10,(M$136-'Indicator Data'!AX108)/(M$136-M$135)*10)))</f>
        <v>4.6500000000000004</v>
      </c>
      <c r="N106" s="2">
        <f>IF('Indicator Data'!AZ108="No data","x",IF('Indicator Data'!AZ108&gt;N$136,0,IF('Indicator Data'!AZ108&lt;N$135,10,(N$136-'Indicator Data'!AZ108)/(N$136-N$135)*10)))</f>
        <v>7.9099999999999993</v>
      </c>
      <c r="O106" s="2">
        <f>IF('Indicator Data'!BA108="No data","x",IF('Indicator Data'!BA108&gt;O$136,0,IF('Indicator Data'!BA108&lt;O$135,10,(O$136-'Indicator Data'!BA108)/(O$136-O$135)*10)))</f>
        <v>5.4908726796356557</v>
      </c>
      <c r="P106" s="3">
        <f t="shared" si="14"/>
        <v>6.5815077452614137</v>
      </c>
      <c r="Q106" s="2">
        <f>IF('Indicator Data'!BB108="No data","x",IF('Indicator Data'!BB108&gt;Q$136,0,IF('Indicator Data'!BB108&lt;Q$135,10,(Q$136-'Indicator Data'!BB108)/(Q$136-Q$135)*10)))</f>
        <v>5.4</v>
      </c>
      <c r="R106" s="2">
        <f>IF('Indicator Data'!BC108="No data","x",IF('Indicator Data'!BC108&gt;R$136,0,IF('Indicator Data'!BC108&lt;R$135,10,(R$136-'Indicator Data'!BC108)/(R$136-R$135)*10)))</f>
        <v>5.3199999999999994</v>
      </c>
      <c r="S106" s="3">
        <f t="shared" si="15"/>
        <v>5.3599999999999994</v>
      </c>
      <c r="T106" s="2">
        <f>IF('Indicator Data'!V108="No data","x",IF('Indicator Data'!V108&gt;T$136,0,IF('Indicator Data'!V108&lt;T$135,10,(T$136-'Indicator Data'!V108)/(T$136-T$135)*10)))</f>
        <v>9.85</v>
      </c>
      <c r="U106" s="2">
        <f>IF('Indicator Data'!W108="No data","x",IF('Indicator Data'!W108&gt;U$136,0,IF('Indicator Data'!W108&lt;U$135,10,(U$136-'Indicator Data'!W108)/(U$136-U$135)*10)))</f>
        <v>7.8356334250768658</v>
      </c>
      <c r="V106" s="2">
        <f>IF('Indicator Data'!X108="No data","x",IF('Indicator Data'!X108&gt;V$136,0,IF('Indicator Data'!X108&lt;V$135,10,(V$136-'Indicator Data'!X108)/(V$136-V$135)*10)))</f>
        <v>4.8717948717948714</v>
      </c>
      <c r="W106" s="2">
        <f>IF('Indicator Data'!AC108="No data","x",IF('Indicator Data'!AC108&gt;W$136,0,IF('Indicator Data'!AC108&lt;W$135,10,(W$136-'Indicator Data'!AC108)/(W$136-W$135)*10)))</f>
        <v>9.8424067796610188</v>
      </c>
      <c r="X106" s="3">
        <f t="shared" si="16"/>
        <v>8.0999587691331882</v>
      </c>
      <c r="Y106" s="5">
        <f t="shared" si="17"/>
        <v>6.6804888381315335</v>
      </c>
      <c r="Z106" s="83"/>
    </row>
    <row r="107" spans="1:26" s="11" customFormat="1" x14ac:dyDescent="0.25">
      <c r="A107" s="11" t="s">
        <v>450</v>
      </c>
      <c r="B107" s="30" t="s">
        <v>16</v>
      </c>
      <c r="C107" s="30" t="s">
        <v>580</v>
      </c>
      <c r="D107" s="2">
        <f>IF('Indicator Data'!AU109="No data","x",IF('Indicator Data'!AU109&gt;D$136,0,IF('Indicator Data'!AU109&lt;D$135,10,(D$136-'Indicator Data'!AU109)/(D$136-D$135)*10)))</f>
        <v>3.6250000000000004</v>
      </c>
      <c r="E107" s="131">
        <f>(VLOOKUP($B107,'Indicator Data (national)'!$B$5:$BB$13,51,FALSE)+VLOOKUP($B107,'Indicator Data (national)'!$B$5:$BB$13,52,FALSE)+VLOOKUP($B107,'Indicator Data (national)'!$B$5:$BB$13,53,FALSE))/VLOOKUP($B107,'Indicator Data (national)'!$B$5:$BB$13,50,FALSE)*1000000</f>
        <v>0.14545210547964335</v>
      </c>
      <c r="F107" s="2">
        <f t="shared" si="10"/>
        <v>8.5454789452035662</v>
      </c>
      <c r="G107" s="3">
        <f t="shared" si="11"/>
        <v>6.0852394726017831</v>
      </c>
      <c r="H107" s="2">
        <f>IF('Indicator Data'!AW109="No data","x",IF('Indicator Data'!AW109&gt;H$136,0,IF('Indicator Data'!AW109&lt;H$135,10,(H$136-'Indicator Data'!AW109)/(H$136-H$135)*10)))</f>
        <v>5.6999999999999993</v>
      </c>
      <c r="I107" s="2">
        <f>IF('Indicator Data'!AV109="No data","x",IF('Indicator Data'!AV109&gt;I$136,0,IF('Indicator Data'!AV109&lt;I$135,10,(I$136-'Indicator Data'!AV109)/(I$136-I$135)*10)))</f>
        <v>5.9571323394775391</v>
      </c>
      <c r="J107" s="3">
        <f t="shared" si="12"/>
        <v>5.8285661697387692</v>
      </c>
      <c r="K107" s="5">
        <f t="shared" si="13"/>
        <v>5.9569028211702761</v>
      </c>
      <c r="L107" s="2">
        <f>IF('Indicator Data'!AY109="No data","x",IF('Indicator Data'!AY109^2&gt;L$136,0,IF('Indicator Data'!AY109^2&lt;L$135,10,(L$136-'Indicator Data'!AY109^2)/(L$136-L$135)*10)))</f>
        <v>8.2751583014100003</v>
      </c>
      <c r="M107" s="2">
        <f>IF(OR('Indicator Data'!AX109=0,'Indicator Data'!AX109="No data"),"x",IF('Indicator Data'!AX109&gt;M$136,0,IF('Indicator Data'!AX109&lt;M$135,10,(M$136-'Indicator Data'!AX109)/(M$136-M$135)*10)))</f>
        <v>4.6500000000000004</v>
      </c>
      <c r="N107" s="2">
        <f>IF('Indicator Data'!AZ109="No data","x",IF('Indicator Data'!AZ109&gt;N$136,0,IF('Indicator Data'!AZ109&lt;N$135,10,(N$136-'Indicator Data'!AZ109)/(N$136-N$135)*10)))</f>
        <v>7.9099999999999993</v>
      </c>
      <c r="O107" s="2">
        <f>IF('Indicator Data'!BA109="No data","x",IF('Indicator Data'!BA109&gt;O$136,0,IF('Indicator Data'!BA109&lt;O$135,10,(O$136-'Indicator Data'!BA109)/(O$136-O$135)*10)))</f>
        <v>5.4908726796356557</v>
      </c>
      <c r="P107" s="3">
        <f t="shared" si="14"/>
        <v>6.5815077452614137</v>
      </c>
      <c r="Q107" s="2">
        <f>IF('Indicator Data'!BB109="No data","x",IF('Indicator Data'!BB109&gt;Q$136,0,IF('Indicator Data'!BB109&lt;Q$135,10,(Q$136-'Indicator Data'!BB109)/(Q$136-Q$135)*10)))</f>
        <v>5.4</v>
      </c>
      <c r="R107" s="2">
        <f>IF('Indicator Data'!BC109="No data","x",IF('Indicator Data'!BC109&gt;R$136,0,IF('Indicator Data'!BC109&lt;R$135,10,(R$136-'Indicator Data'!BC109)/(R$136-R$135)*10)))</f>
        <v>5.3199999999999994</v>
      </c>
      <c r="S107" s="3">
        <f t="shared" si="15"/>
        <v>5.3599999999999994</v>
      </c>
      <c r="T107" s="2">
        <f>IF('Indicator Data'!V109="No data","x",IF('Indicator Data'!V109&gt;T$136,0,IF('Indicator Data'!V109&lt;T$135,10,(T$136-'Indicator Data'!V109)/(T$136-T$135)*10)))</f>
        <v>9.85</v>
      </c>
      <c r="U107" s="2" t="str">
        <f>IF('Indicator Data'!W109="No data","x",IF('Indicator Data'!W109&gt;U$136,0,IF('Indicator Data'!W109&lt;U$135,10,(U$136-'Indicator Data'!W109)/(U$136-U$135)*10)))</f>
        <v>x</v>
      </c>
      <c r="V107" s="2">
        <f>IF('Indicator Data'!X109="No data","x",IF('Indicator Data'!X109&gt;V$136,0,IF('Indicator Data'!X109&lt;V$135,10,(V$136-'Indicator Data'!X109)/(V$136-V$135)*10)))</f>
        <v>4.8717948717948714</v>
      </c>
      <c r="W107" s="2">
        <f>IF('Indicator Data'!AC109="No data","x",IF('Indicator Data'!AC109&gt;W$136,0,IF('Indicator Data'!AC109&lt;W$135,10,(W$136-'Indicator Data'!AC109)/(W$136-W$135)*10)))</f>
        <v>9.8424067796610188</v>
      </c>
      <c r="X107" s="3">
        <f t="shared" si="16"/>
        <v>8.1880672171519624</v>
      </c>
      <c r="Y107" s="5">
        <f t="shared" si="17"/>
        <v>6.7098583208044582</v>
      </c>
      <c r="Z107" s="83"/>
    </row>
    <row r="108" spans="1:26" s="11" customFormat="1" x14ac:dyDescent="0.25">
      <c r="A108" s="11" t="s">
        <v>451</v>
      </c>
      <c r="B108" s="30" t="s">
        <v>16</v>
      </c>
      <c r="C108" s="30" t="s">
        <v>581</v>
      </c>
      <c r="D108" s="2">
        <f>IF('Indicator Data'!AU110="No data","x",IF('Indicator Data'!AU110&gt;D$136,0,IF('Indicator Data'!AU110&lt;D$135,10,(D$136-'Indicator Data'!AU110)/(D$136-D$135)*10)))</f>
        <v>3.6250000000000004</v>
      </c>
      <c r="E108" s="131">
        <f>(VLOOKUP($B108,'Indicator Data (national)'!$B$5:$BB$13,51,FALSE)+VLOOKUP($B108,'Indicator Data (national)'!$B$5:$BB$13,52,FALSE)+VLOOKUP($B108,'Indicator Data (national)'!$B$5:$BB$13,53,FALSE))/VLOOKUP($B108,'Indicator Data (national)'!$B$5:$BB$13,50,FALSE)*1000000</f>
        <v>0.14545210547964335</v>
      </c>
      <c r="F108" s="2">
        <f t="shared" si="10"/>
        <v>8.5454789452035662</v>
      </c>
      <c r="G108" s="3">
        <f t="shared" si="11"/>
        <v>6.0852394726017831</v>
      </c>
      <c r="H108" s="2">
        <f>IF('Indicator Data'!AW110="No data","x",IF('Indicator Data'!AW110&gt;H$136,0,IF('Indicator Data'!AW110&lt;H$135,10,(H$136-'Indicator Data'!AW110)/(H$136-H$135)*10)))</f>
        <v>5.6999999999999993</v>
      </c>
      <c r="I108" s="2">
        <f>IF('Indicator Data'!AV110="No data","x",IF('Indicator Data'!AV110&gt;I$136,0,IF('Indicator Data'!AV110&lt;I$135,10,(I$136-'Indicator Data'!AV110)/(I$136-I$135)*10)))</f>
        <v>5.9571323394775391</v>
      </c>
      <c r="J108" s="3">
        <f t="shared" si="12"/>
        <v>5.8285661697387692</v>
      </c>
      <c r="K108" s="5">
        <f t="shared" si="13"/>
        <v>5.9569028211702761</v>
      </c>
      <c r="L108" s="2">
        <f>IF('Indicator Data'!AY110="No data","x",IF('Indicator Data'!AY110^2&gt;L$136,0,IF('Indicator Data'!AY110^2&lt;L$135,10,(L$136-'Indicator Data'!AY110^2)/(L$136-L$135)*10)))</f>
        <v>8.2751583014100003</v>
      </c>
      <c r="M108" s="2">
        <f>IF(OR('Indicator Data'!AX110=0,'Indicator Data'!AX110="No data"),"x",IF('Indicator Data'!AX110&gt;M$136,0,IF('Indicator Data'!AX110&lt;M$135,10,(M$136-'Indicator Data'!AX110)/(M$136-M$135)*10)))</f>
        <v>4.6500000000000004</v>
      </c>
      <c r="N108" s="2">
        <f>IF('Indicator Data'!AZ110="No data","x",IF('Indicator Data'!AZ110&gt;N$136,0,IF('Indicator Data'!AZ110&lt;N$135,10,(N$136-'Indicator Data'!AZ110)/(N$136-N$135)*10)))</f>
        <v>7.9099999999999993</v>
      </c>
      <c r="O108" s="2">
        <f>IF('Indicator Data'!BA110="No data","x",IF('Indicator Data'!BA110&gt;O$136,0,IF('Indicator Data'!BA110&lt;O$135,10,(O$136-'Indicator Data'!BA110)/(O$136-O$135)*10)))</f>
        <v>5.4908726796356557</v>
      </c>
      <c r="P108" s="3">
        <f t="shared" si="14"/>
        <v>6.5815077452614137</v>
      </c>
      <c r="Q108" s="2">
        <f>IF('Indicator Data'!BB110="No data","x",IF('Indicator Data'!BB110&gt;Q$136,0,IF('Indicator Data'!BB110&lt;Q$135,10,(Q$136-'Indicator Data'!BB110)/(Q$136-Q$135)*10)))</f>
        <v>5.4</v>
      </c>
      <c r="R108" s="2">
        <f>IF('Indicator Data'!BC110="No data","x",IF('Indicator Data'!BC110&gt;R$136,0,IF('Indicator Data'!BC110&lt;R$135,10,(R$136-'Indicator Data'!BC110)/(R$136-R$135)*10)))</f>
        <v>5.3199999999999994</v>
      </c>
      <c r="S108" s="3">
        <f t="shared" si="15"/>
        <v>5.3599999999999994</v>
      </c>
      <c r="T108" s="2">
        <f>IF('Indicator Data'!V110="No data","x",IF('Indicator Data'!V110&gt;T$136,0,IF('Indicator Data'!V110&lt;T$135,10,(T$136-'Indicator Data'!V110)/(T$136-T$135)*10)))</f>
        <v>9.85</v>
      </c>
      <c r="U108" s="2">
        <f>IF('Indicator Data'!W110="No data","x",IF('Indicator Data'!W110&gt;U$136,0,IF('Indicator Data'!W110&lt;U$135,10,(U$136-'Indicator Data'!W110)/(U$136-U$135)*10)))</f>
        <v>7.0362821372397288</v>
      </c>
      <c r="V108" s="2">
        <f>IF('Indicator Data'!X110="No data","x",IF('Indicator Data'!X110&gt;V$136,0,IF('Indicator Data'!X110&lt;V$135,10,(V$136-'Indicator Data'!X110)/(V$136-V$135)*10)))</f>
        <v>4.8717948717948714</v>
      </c>
      <c r="W108" s="2">
        <f>IF('Indicator Data'!AC110="No data","x",IF('Indicator Data'!AC110&gt;W$136,0,IF('Indicator Data'!AC110&lt;W$135,10,(W$136-'Indicator Data'!AC110)/(W$136-W$135)*10)))</f>
        <v>9.8424067796610188</v>
      </c>
      <c r="X108" s="3">
        <f t="shared" si="16"/>
        <v>7.9001209471739049</v>
      </c>
      <c r="Y108" s="5">
        <f t="shared" si="17"/>
        <v>6.6138762308117727</v>
      </c>
      <c r="Z108" s="83"/>
    </row>
    <row r="109" spans="1:26" s="11" customFormat="1" x14ac:dyDescent="0.25">
      <c r="A109" s="11" t="s">
        <v>452</v>
      </c>
      <c r="B109" s="30" t="s">
        <v>16</v>
      </c>
      <c r="C109" s="30" t="s">
        <v>582</v>
      </c>
      <c r="D109" s="2">
        <f>IF('Indicator Data'!AU111="No data","x",IF('Indicator Data'!AU111&gt;D$136,0,IF('Indicator Data'!AU111&lt;D$135,10,(D$136-'Indicator Data'!AU111)/(D$136-D$135)*10)))</f>
        <v>3.6250000000000004</v>
      </c>
      <c r="E109" s="131">
        <f>(VLOOKUP($B109,'Indicator Data (national)'!$B$5:$BB$13,51,FALSE)+VLOOKUP($B109,'Indicator Data (national)'!$B$5:$BB$13,52,FALSE)+VLOOKUP($B109,'Indicator Data (national)'!$B$5:$BB$13,53,FALSE))/VLOOKUP($B109,'Indicator Data (national)'!$B$5:$BB$13,50,FALSE)*1000000</f>
        <v>0.14545210547964335</v>
      </c>
      <c r="F109" s="2">
        <f t="shared" si="10"/>
        <v>8.5454789452035662</v>
      </c>
      <c r="G109" s="3">
        <f t="shared" si="11"/>
        <v>6.0852394726017831</v>
      </c>
      <c r="H109" s="2">
        <f>IF('Indicator Data'!AW111="No data","x",IF('Indicator Data'!AW111&gt;H$136,0,IF('Indicator Data'!AW111&lt;H$135,10,(H$136-'Indicator Data'!AW111)/(H$136-H$135)*10)))</f>
        <v>5.6999999999999993</v>
      </c>
      <c r="I109" s="2">
        <f>IF('Indicator Data'!AV111="No data","x",IF('Indicator Data'!AV111&gt;I$136,0,IF('Indicator Data'!AV111&lt;I$135,10,(I$136-'Indicator Data'!AV111)/(I$136-I$135)*10)))</f>
        <v>5.9571323394775391</v>
      </c>
      <c r="J109" s="3">
        <f t="shared" si="12"/>
        <v>5.8285661697387692</v>
      </c>
      <c r="K109" s="5">
        <f t="shared" si="13"/>
        <v>5.9569028211702761</v>
      </c>
      <c r="L109" s="2">
        <f>IF('Indicator Data'!AY111="No data","x",IF('Indicator Data'!AY111^2&gt;L$136,0,IF('Indicator Data'!AY111^2&lt;L$135,10,(L$136-'Indicator Data'!AY111^2)/(L$136-L$135)*10)))</f>
        <v>8.2751583014100003</v>
      </c>
      <c r="M109" s="2">
        <f>IF(OR('Indicator Data'!AX111=0,'Indicator Data'!AX111="No data"),"x",IF('Indicator Data'!AX111&gt;M$136,0,IF('Indicator Data'!AX111&lt;M$135,10,(M$136-'Indicator Data'!AX111)/(M$136-M$135)*10)))</f>
        <v>4.6500000000000004</v>
      </c>
      <c r="N109" s="2">
        <f>IF('Indicator Data'!AZ111="No data","x",IF('Indicator Data'!AZ111&gt;N$136,0,IF('Indicator Data'!AZ111&lt;N$135,10,(N$136-'Indicator Data'!AZ111)/(N$136-N$135)*10)))</f>
        <v>7.9099999999999993</v>
      </c>
      <c r="O109" s="2">
        <f>IF('Indicator Data'!BA111="No data","x",IF('Indicator Data'!BA111&gt;O$136,0,IF('Indicator Data'!BA111&lt;O$135,10,(O$136-'Indicator Data'!BA111)/(O$136-O$135)*10)))</f>
        <v>5.4908726796356557</v>
      </c>
      <c r="P109" s="3">
        <f t="shared" si="14"/>
        <v>6.5815077452614137</v>
      </c>
      <c r="Q109" s="2">
        <f>IF('Indicator Data'!BB111="No data","x",IF('Indicator Data'!BB111&gt;Q$136,0,IF('Indicator Data'!BB111&lt;Q$135,10,(Q$136-'Indicator Data'!BB111)/(Q$136-Q$135)*10)))</f>
        <v>5.4</v>
      </c>
      <c r="R109" s="2">
        <f>IF('Indicator Data'!BC111="No data","x",IF('Indicator Data'!BC111&gt;R$136,0,IF('Indicator Data'!BC111&lt;R$135,10,(R$136-'Indicator Data'!BC111)/(R$136-R$135)*10)))</f>
        <v>5.3199999999999994</v>
      </c>
      <c r="S109" s="3">
        <f t="shared" si="15"/>
        <v>5.3599999999999994</v>
      </c>
      <c r="T109" s="2">
        <f>IF('Indicator Data'!V111="No data","x",IF('Indicator Data'!V111&gt;T$136,0,IF('Indicator Data'!V111&lt;T$135,10,(T$136-'Indicator Data'!V111)/(T$136-T$135)*10)))</f>
        <v>9.85</v>
      </c>
      <c r="U109" s="2">
        <f>IF('Indicator Data'!W111="No data","x",IF('Indicator Data'!W111&gt;U$136,0,IF('Indicator Data'!W111&lt;U$135,10,(U$136-'Indicator Data'!W111)/(U$136-U$135)*10)))</f>
        <v>6.1572696432194887</v>
      </c>
      <c r="V109" s="2">
        <f>IF('Indicator Data'!X111="No data","x",IF('Indicator Data'!X111&gt;V$136,0,IF('Indicator Data'!X111&lt;V$135,10,(V$136-'Indicator Data'!X111)/(V$136-V$135)*10)))</f>
        <v>4.8717948717948714</v>
      </c>
      <c r="W109" s="2">
        <f>IF('Indicator Data'!AC111="No data","x",IF('Indicator Data'!AC111&gt;W$136,0,IF('Indicator Data'!AC111&lt;W$135,10,(W$136-'Indicator Data'!AC111)/(W$136-W$135)*10)))</f>
        <v>9.8424067796610188</v>
      </c>
      <c r="X109" s="3">
        <f t="shared" si="16"/>
        <v>7.6803678236688446</v>
      </c>
      <c r="Y109" s="5">
        <f t="shared" si="17"/>
        <v>6.5406251896434187</v>
      </c>
      <c r="Z109" s="83"/>
    </row>
    <row r="110" spans="1:26" s="11" customFormat="1" x14ac:dyDescent="0.25">
      <c r="A110" s="11" t="s">
        <v>453</v>
      </c>
      <c r="B110" s="30" t="s">
        <v>16</v>
      </c>
      <c r="C110" s="30" t="s">
        <v>583</v>
      </c>
      <c r="D110" s="2">
        <f>IF('Indicator Data'!AU112="No data","x",IF('Indicator Data'!AU112&gt;D$136,0,IF('Indicator Data'!AU112&lt;D$135,10,(D$136-'Indicator Data'!AU112)/(D$136-D$135)*10)))</f>
        <v>3.6250000000000004</v>
      </c>
      <c r="E110" s="131">
        <f>(VLOOKUP($B110,'Indicator Data (national)'!$B$5:$BB$13,51,FALSE)+VLOOKUP($B110,'Indicator Data (national)'!$B$5:$BB$13,52,FALSE)+VLOOKUP($B110,'Indicator Data (national)'!$B$5:$BB$13,53,FALSE))/VLOOKUP($B110,'Indicator Data (national)'!$B$5:$BB$13,50,FALSE)*1000000</f>
        <v>0.14545210547964335</v>
      </c>
      <c r="F110" s="2">
        <f t="shared" si="10"/>
        <v>8.5454789452035662</v>
      </c>
      <c r="G110" s="3">
        <f t="shared" si="11"/>
        <v>6.0852394726017831</v>
      </c>
      <c r="H110" s="2">
        <f>IF('Indicator Data'!AW112="No data","x",IF('Indicator Data'!AW112&gt;H$136,0,IF('Indicator Data'!AW112&lt;H$135,10,(H$136-'Indicator Data'!AW112)/(H$136-H$135)*10)))</f>
        <v>5.6999999999999993</v>
      </c>
      <c r="I110" s="2">
        <f>IF('Indicator Data'!AV112="No data","x",IF('Indicator Data'!AV112&gt;I$136,0,IF('Indicator Data'!AV112&lt;I$135,10,(I$136-'Indicator Data'!AV112)/(I$136-I$135)*10)))</f>
        <v>5.9571323394775391</v>
      </c>
      <c r="J110" s="3">
        <f t="shared" si="12"/>
        <v>5.8285661697387692</v>
      </c>
      <c r="K110" s="5">
        <f t="shared" si="13"/>
        <v>5.9569028211702761</v>
      </c>
      <c r="L110" s="2">
        <f>IF('Indicator Data'!AY112="No data","x",IF('Indicator Data'!AY112^2&gt;L$136,0,IF('Indicator Data'!AY112^2&lt;L$135,10,(L$136-'Indicator Data'!AY112^2)/(L$136-L$135)*10)))</f>
        <v>8.2751583014100003</v>
      </c>
      <c r="M110" s="2">
        <f>IF(OR('Indicator Data'!AX112=0,'Indicator Data'!AX112="No data"),"x",IF('Indicator Data'!AX112&gt;M$136,0,IF('Indicator Data'!AX112&lt;M$135,10,(M$136-'Indicator Data'!AX112)/(M$136-M$135)*10)))</f>
        <v>4.6500000000000004</v>
      </c>
      <c r="N110" s="2">
        <f>IF('Indicator Data'!AZ112="No data","x",IF('Indicator Data'!AZ112&gt;N$136,0,IF('Indicator Data'!AZ112&lt;N$135,10,(N$136-'Indicator Data'!AZ112)/(N$136-N$135)*10)))</f>
        <v>7.9099999999999993</v>
      </c>
      <c r="O110" s="2">
        <f>IF('Indicator Data'!BA112="No data","x",IF('Indicator Data'!BA112&gt;O$136,0,IF('Indicator Data'!BA112&lt;O$135,10,(O$136-'Indicator Data'!BA112)/(O$136-O$135)*10)))</f>
        <v>5.4908726796356557</v>
      </c>
      <c r="P110" s="3">
        <f t="shared" si="14"/>
        <v>6.5815077452614137</v>
      </c>
      <c r="Q110" s="2">
        <f>IF('Indicator Data'!BB112="No data","x",IF('Indicator Data'!BB112&gt;Q$136,0,IF('Indicator Data'!BB112&lt;Q$135,10,(Q$136-'Indicator Data'!BB112)/(Q$136-Q$135)*10)))</f>
        <v>5.4</v>
      </c>
      <c r="R110" s="2">
        <f>IF('Indicator Data'!BC112="No data","x",IF('Indicator Data'!BC112&gt;R$136,0,IF('Indicator Data'!BC112&lt;R$135,10,(R$136-'Indicator Data'!BC112)/(R$136-R$135)*10)))</f>
        <v>5.3199999999999994</v>
      </c>
      <c r="S110" s="3">
        <f t="shared" si="15"/>
        <v>5.3599999999999994</v>
      </c>
      <c r="T110" s="2">
        <f>IF('Indicator Data'!V112="No data","x",IF('Indicator Data'!V112&gt;T$136,0,IF('Indicator Data'!V112&lt;T$135,10,(T$136-'Indicator Data'!V112)/(T$136-T$135)*10)))</f>
        <v>9.85</v>
      </c>
      <c r="U110" s="2">
        <f>IF('Indicator Data'!W112="No data","x",IF('Indicator Data'!W112&gt;U$136,0,IF('Indicator Data'!W112&lt;U$135,10,(U$136-'Indicator Data'!W112)/(U$136-U$135)*10)))</f>
        <v>6.7317888976091744</v>
      </c>
      <c r="V110" s="2">
        <f>IF('Indicator Data'!X112="No data","x",IF('Indicator Data'!X112&gt;V$136,0,IF('Indicator Data'!X112&lt;V$135,10,(V$136-'Indicator Data'!X112)/(V$136-V$135)*10)))</f>
        <v>4.8717948717948714</v>
      </c>
      <c r="W110" s="2">
        <f>IF('Indicator Data'!AC112="No data","x",IF('Indicator Data'!AC112&gt;W$136,0,IF('Indicator Data'!AC112&lt;W$135,10,(W$136-'Indicator Data'!AC112)/(W$136-W$135)*10)))</f>
        <v>9.8424067796610188</v>
      </c>
      <c r="X110" s="3">
        <f t="shared" si="16"/>
        <v>7.8239976372662658</v>
      </c>
      <c r="Y110" s="5">
        <f t="shared" si="17"/>
        <v>6.588501794175893</v>
      </c>
      <c r="Z110" s="83"/>
    </row>
    <row r="111" spans="1:26" s="11" customFormat="1" x14ac:dyDescent="0.25">
      <c r="A111" s="11" t="s">
        <v>454</v>
      </c>
      <c r="B111" s="30" t="s">
        <v>16</v>
      </c>
      <c r="C111" s="30" t="s">
        <v>584</v>
      </c>
      <c r="D111" s="2">
        <f>IF('Indicator Data'!AU113="No data","x",IF('Indicator Data'!AU113&gt;D$136,0,IF('Indicator Data'!AU113&lt;D$135,10,(D$136-'Indicator Data'!AU113)/(D$136-D$135)*10)))</f>
        <v>3.6250000000000004</v>
      </c>
      <c r="E111" s="131">
        <f>(VLOOKUP($B111,'Indicator Data (national)'!$B$5:$BB$13,51,FALSE)+VLOOKUP($B111,'Indicator Data (national)'!$B$5:$BB$13,52,FALSE)+VLOOKUP($B111,'Indicator Data (national)'!$B$5:$BB$13,53,FALSE))/VLOOKUP($B111,'Indicator Data (national)'!$B$5:$BB$13,50,FALSE)*1000000</f>
        <v>0.14545210547964335</v>
      </c>
      <c r="F111" s="2">
        <f t="shared" si="10"/>
        <v>8.5454789452035662</v>
      </c>
      <c r="G111" s="3">
        <f t="shared" si="11"/>
        <v>6.0852394726017831</v>
      </c>
      <c r="H111" s="2">
        <f>IF('Indicator Data'!AW113="No data","x",IF('Indicator Data'!AW113&gt;H$136,0,IF('Indicator Data'!AW113&lt;H$135,10,(H$136-'Indicator Data'!AW113)/(H$136-H$135)*10)))</f>
        <v>5.6999999999999993</v>
      </c>
      <c r="I111" s="2">
        <f>IF('Indicator Data'!AV113="No data","x",IF('Indicator Data'!AV113&gt;I$136,0,IF('Indicator Data'!AV113&lt;I$135,10,(I$136-'Indicator Data'!AV113)/(I$136-I$135)*10)))</f>
        <v>5.9571323394775391</v>
      </c>
      <c r="J111" s="3">
        <f t="shared" si="12"/>
        <v>5.8285661697387692</v>
      </c>
      <c r="K111" s="5">
        <f t="shared" si="13"/>
        <v>5.9569028211702761</v>
      </c>
      <c r="L111" s="2">
        <f>IF('Indicator Data'!AY113="No data","x",IF('Indicator Data'!AY113^2&gt;L$136,0,IF('Indicator Data'!AY113^2&lt;L$135,10,(L$136-'Indicator Data'!AY113^2)/(L$136-L$135)*10)))</f>
        <v>8.2751583014100003</v>
      </c>
      <c r="M111" s="2">
        <f>IF(OR('Indicator Data'!AX113=0,'Indicator Data'!AX113="No data"),"x",IF('Indicator Data'!AX113&gt;M$136,0,IF('Indicator Data'!AX113&lt;M$135,10,(M$136-'Indicator Data'!AX113)/(M$136-M$135)*10)))</f>
        <v>4.6500000000000004</v>
      </c>
      <c r="N111" s="2">
        <f>IF('Indicator Data'!AZ113="No data","x",IF('Indicator Data'!AZ113&gt;N$136,0,IF('Indicator Data'!AZ113&lt;N$135,10,(N$136-'Indicator Data'!AZ113)/(N$136-N$135)*10)))</f>
        <v>7.9099999999999993</v>
      </c>
      <c r="O111" s="2">
        <f>IF('Indicator Data'!BA113="No data","x",IF('Indicator Data'!BA113&gt;O$136,0,IF('Indicator Data'!BA113&lt;O$135,10,(O$136-'Indicator Data'!BA113)/(O$136-O$135)*10)))</f>
        <v>5.4908726796356557</v>
      </c>
      <c r="P111" s="3">
        <f t="shared" si="14"/>
        <v>6.5815077452614137</v>
      </c>
      <c r="Q111" s="2">
        <f>IF('Indicator Data'!BB113="No data","x",IF('Indicator Data'!BB113&gt;Q$136,0,IF('Indicator Data'!BB113&lt;Q$135,10,(Q$136-'Indicator Data'!BB113)/(Q$136-Q$135)*10)))</f>
        <v>5.4</v>
      </c>
      <c r="R111" s="2">
        <f>IF('Indicator Data'!BC113="No data","x",IF('Indicator Data'!BC113&gt;R$136,0,IF('Indicator Data'!BC113&lt;R$135,10,(R$136-'Indicator Data'!BC113)/(R$136-R$135)*10)))</f>
        <v>5.3199999999999994</v>
      </c>
      <c r="S111" s="3">
        <f t="shared" si="15"/>
        <v>5.3599999999999994</v>
      </c>
      <c r="T111" s="2">
        <f>IF('Indicator Data'!V113="No data","x",IF('Indicator Data'!V113&gt;T$136,0,IF('Indicator Data'!V113&lt;T$135,10,(T$136-'Indicator Data'!V113)/(T$136-T$135)*10)))</f>
        <v>9.85</v>
      </c>
      <c r="U111" s="2">
        <f>IF('Indicator Data'!W113="No data","x",IF('Indicator Data'!W113&gt;U$136,0,IF('Indicator Data'!W113&lt;U$135,10,(U$136-'Indicator Data'!W113)/(U$136-U$135)*10)))</f>
        <v>4.827508582054036</v>
      </c>
      <c r="V111" s="2">
        <f>IF('Indicator Data'!X113="No data","x",IF('Indicator Data'!X113&gt;V$136,0,IF('Indicator Data'!X113&lt;V$135,10,(V$136-'Indicator Data'!X113)/(V$136-V$135)*10)))</f>
        <v>4.8717948717948714</v>
      </c>
      <c r="W111" s="2">
        <f>IF('Indicator Data'!AC113="No data","x",IF('Indicator Data'!AC113&gt;W$136,0,IF('Indicator Data'!AC113&lt;W$135,10,(W$136-'Indicator Data'!AC113)/(W$136-W$135)*10)))</f>
        <v>9.8424067796610188</v>
      </c>
      <c r="X111" s="3">
        <f t="shared" si="16"/>
        <v>7.3479275583774815</v>
      </c>
      <c r="Y111" s="5">
        <f t="shared" si="17"/>
        <v>6.4298117678796318</v>
      </c>
      <c r="Z111" s="83"/>
    </row>
    <row r="112" spans="1:26" s="11" customFormat="1" x14ac:dyDescent="0.25">
      <c r="A112" s="11" t="s">
        <v>455</v>
      </c>
      <c r="B112" s="30" t="s">
        <v>16</v>
      </c>
      <c r="C112" s="30" t="s">
        <v>585</v>
      </c>
      <c r="D112" s="2">
        <f>IF('Indicator Data'!AU114="No data","x",IF('Indicator Data'!AU114&gt;D$136,0,IF('Indicator Data'!AU114&lt;D$135,10,(D$136-'Indicator Data'!AU114)/(D$136-D$135)*10)))</f>
        <v>3.6250000000000004</v>
      </c>
      <c r="E112" s="131">
        <f>(VLOOKUP($B112,'Indicator Data (national)'!$B$5:$BB$13,51,FALSE)+VLOOKUP($B112,'Indicator Data (national)'!$B$5:$BB$13,52,FALSE)+VLOOKUP($B112,'Indicator Data (national)'!$B$5:$BB$13,53,FALSE))/VLOOKUP($B112,'Indicator Data (national)'!$B$5:$BB$13,50,FALSE)*1000000</f>
        <v>0.14545210547964335</v>
      </c>
      <c r="F112" s="2">
        <f t="shared" si="10"/>
        <v>8.5454789452035662</v>
      </c>
      <c r="G112" s="3">
        <f t="shared" si="11"/>
        <v>6.0852394726017831</v>
      </c>
      <c r="H112" s="2">
        <f>IF('Indicator Data'!AW114="No data","x",IF('Indicator Data'!AW114&gt;H$136,0,IF('Indicator Data'!AW114&lt;H$135,10,(H$136-'Indicator Data'!AW114)/(H$136-H$135)*10)))</f>
        <v>5.6999999999999993</v>
      </c>
      <c r="I112" s="2">
        <f>IF('Indicator Data'!AV114="No data","x",IF('Indicator Data'!AV114&gt;I$136,0,IF('Indicator Data'!AV114&lt;I$135,10,(I$136-'Indicator Data'!AV114)/(I$136-I$135)*10)))</f>
        <v>5.9571323394775391</v>
      </c>
      <c r="J112" s="3">
        <f t="shared" si="12"/>
        <v>5.8285661697387692</v>
      </c>
      <c r="K112" s="5">
        <f t="shared" si="13"/>
        <v>5.9569028211702761</v>
      </c>
      <c r="L112" s="2">
        <f>IF('Indicator Data'!AY114="No data","x",IF('Indicator Data'!AY114^2&gt;L$136,0,IF('Indicator Data'!AY114^2&lt;L$135,10,(L$136-'Indicator Data'!AY114^2)/(L$136-L$135)*10)))</f>
        <v>8.2751583014100003</v>
      </c>
      <c r="M112" s="2">
        <f>IF(OR('Indicator Data'!AX114=0,'Indicator Data'!AX114="No data"),"x",IF('Indicator Data'!AX114&gt;M$136,0,IF('Indicator Data'!AX114&lt;M$135,10,(M$136-'Indicator Data'!AX114)/(M$136-M$135)*10)))</f>
        <v>4.6500000000000004</v>
      </c>
      <c r="N112" s="2">
        <f>IF('Indicator Data'!AZ114="No data","x",IF('Indicator Data'!AZ114&gt;N$136,0,IF('Indicator Data'!AZ114&lt;N$135,10,(N$136-'Indicator Data'!AZ114)/(N$136-N$135)*10)))</f>
        <v>7.9099999999999993</v>
      </c>
      <c r="O112" s="2">
        <f>IF('Indicator Data'!BA114="No data","x",IF('Indicator Data'!BA114&gt;O$136,0,IF('Indicator Data'!BA114&lt;O$135,10,(O$136-'Indicator Data'!BA114)/(O$136-O$135)*10)))</f>
        <v>5.4908726796356557</v>
      </c>
      <c r="P112" s="3">
        <f t="shared" si="14"/>
        <v>6.5815077452614137</v>
      </c>
      <c r="Q112" s="2">
        <f>IF('Indicator Data'!BB114="No data","x",IF('Indicator Data'!BB114&gt;Q$136,0,IF('Indicator Data'!BB114&lt;Q$135,10,(Q$136-'Indicator Data'!BB114)/(Q$136-Q$135)*10)))</f>
        <v>5.4</v>
      </c>
      <c r="R112" s="2">
        <f>IF('Indicator Data'!BC114="No data","x",IF('Indicator Data'!BC114&gt;R$136,0,IF('Indicator Data'!BC114&lt;R$135,10,(R$136-'Indicator Data'!BC114)/(R$136-R$135)*10)))</f>
        <v>5.3199999999999994</v>
      </c>
      <c r="S112" s="3">
        <f t="shared" si="15"/>
        <v>5.3599999999999994</v>
      </c>
      <c r="T112" s="2">
        <f>IF('Indicator Data'!V114="No data","x",IF('Indicator Data'!V114&gt;T$136,0,IF('Indicator Data'!V114&lt;T$135,10,(T$136-'Indicator Data'!V114)/(T$136-T$135)*10)))</f>
        <v>9.85</v>
      </c>
      <c r="U112" s="2">
        <f>IF('Indicator Data'!W114="No data","x",IF('Indicator Data'!W114&gt;U$136,0,IF('Indicator Data'!W114&lt;U$135,10,(U$136-'Indicator Data'!W114)/(U$136-U$135)*10)))</f>
        <v>8.5177878975039256</v>
      </c>
      <c r="V112" s="2">
        <f>IF('Indicator Data'!X114="No data","x",IF('Indicator Data'!X114&gt;V$136,0,IF('Indicator Data'!X114&lt;V$135,10,(V$136-'Indicator Data'!X114)/(V$136-V$135)*10)))</f>
        <v>4.8717948717948714</v>
      </c>
      <c r="W112" s="2">
        <f>IF('Indicator Data'!AC114="No data","x",IF('Indicator Data'!AC114&gt;W$136,0,IF('Indicator Data'!AC114&lt;W$135,10,(W$136-'Indicator Data'!AC114)/(W$136-W$135)*10)))</f>
        <v>9.8424067796610188</v>
      </c>
      <c r="X112" s="3">
        <f t="shared" si="16"/>
        <v>8.2704973872399528</v>
      </c>
      <c r="Y112" s="5">
        <f t="shared" si="17"/>
        <v>6.7373350441671223</v>
      </c>
      <c r="Z112" s="83"/>
    </row>
    <row r="113" spans="1:26" s="11" customFormat="1" x14ac:dyDescent="0.25">
      <c r="A113" s="11" t="s">
        <v>456</v>
      </c>
      <c r="B113" s="30" t="s">
        <v>4</v>
      </c>
      <c r="C113" s="30" t="s">
        <v>586</v>
      </c>
      <c r="D113" s="2" t="str">
        <f>IF('Indicator Data'!AU115="No data","x",IF('Indicator Data'!AU115&gt;D$136,0,IF('Indicator Data'!AU115&lt;D$135,10,(D$136-'Indicator Data'!AU115)/(D$136-D$135)*10)))</f>
        <v>x</v>
      </c>
      <c r="E113" s="131">
        <f>(VLOOKUP($B113,'Indicator Data (national)'!$B$5:$BB$13,51,FALSE)+VLOOKUP($B113,'Indicator Data (national)'!$B$5:$BB$13,52,FALSE)+VLOOKUP($B113,'Indicator Data (national)'!$B$5:$BB$13,53,FALSE))/VLOOKUP($B113,'Indicator Data (national)'!$B$5:$BB$13,50,FALSE)*1000000</f>
        <v>9.6280839595818068E-2</v>
      </c>
      <c r="F113" s="2">
        <f t="shared" si="10"/>
        <v>9.0371916040418192</v>
      </c>
      <c r="G113" s="3">
        <f t="shared" si="11"/>
        <v>9.0371916040418192</v>
      </c>
      <c r="H113" s="2">
        <f>IF('Indicator Data'!AW115="No data","x",IF('Indicator Data'!AW115&gt;H$136,0,IF('Indicator Data'!AW115&lt;H$135,10,(H$136-'Indicator Data'!AW115)/(H$136-H$135)*10)))</f>
        <v>7.8000000000000007</v>
      </c>
      <c r="I113" s="2">
        <f>IF('Indicator Data'!AV115="No data","x",IF('Indicator Data'!AV115&gt;I$136,0,IF('Indicator Data'!AV115&lt;I$135,10,(I$136-'Indicator Data'!AV115)/(I$136-I$135)*10)))</f>
        <v>7.9919641017913818</v>
      </c>
      <c r="J113" s="3">
        <f t="shared" si="12"/>
        <v>7.8959820508956913</v>
      </c>
      <c r="K113" s="5">
        <f t="shared" si="13"/>
        <v>8.4665868274687561</v>
      </c>
      <c r="L113" s="2">
        <f>IF('Indicator Data'!AY115="No data","x",IF('Indicator Data'!AY115^2&gt;L$136,0,IF('Indicator Data'!AY115^2&lt;L$135,10,(L$136-'Indicator Data'!AY115^2)/(L$136-L$135)*10)))</f>
        <v>9.6125756607023085</v>
      </c>
      <c r="M113" s="2" t="str">
        <f>IF(OR('Indicator Data'!AX115=0,'Indicator Data'!AX115="No data"),"x",IF('Indicator Data'!AX115&gt;M$136,0,IF('Indicator Data'!AX115&lt;M$135,10,(M$136-'Indicator Data'!AX115)/(M$136-M$135)*10)))</f>
        <v>x</v>
      </c>
      <c r="N113" s="2">
        <f>IF('Indicator Data'!AZ115="No data","x",IF('Indicator Data'!AZ115&gt;N$136,0,IF('Indicator Data'!AZ115&lt;N$135,10,(N$136-'Indicator Data'!AZ115)/(N$136-N$135)*10)))</f>
        <v>9.77</v>
      </c>
      <c r="O113" s="2">
        <f>IF('Indicator Data'!BA115="No data","x",IF('Indicator Data'!BA115&gt;O$136,0,IF('Indicator Data'!BA115&lt;O$135,10,(O$136-'Indicator Data'!BA115)/(O$136-O$135)*10)))</f>
        <v>8.4325960602362091</v>
      </c>
      <c r="P113" s="3">
        <f t="shared" si="14"/>
        <v>9.2717239069795045</v>
      </c>
      <c r="Q113" s="2">
        <f>IF('Indicator Data'!BB115="No data","x",IF('Indicator Data'!BB115&gt;Q$136,0,IF('Indicator Data'!BB115&lt;Q$135,10,(Q$136-'Indicator Data'!BB115)/(Q$136-Q$135)*10)))</f>
        <v>9.81111111111111</v>
      </c>
      <c r="R113" s="2">
        <f>IF('Indicator Data'!BC115="No data","x",IF('Indicator Data'!BC115&gt;R$136,0,IF('Indicator Data'!BC115&lt;R$135,10,(R$136-'Indicator Data'!BC115)/(R$136-R$135)*10)))</f>
        <v>9.9600000000000009</v>
      </c>
      <c r="S113" s="3">
        <f t="shared" si="15"/>
        <v>9.8855555555555554</v>
      </c>
      <c r="T113" s="2">
        <f>IF('Indicator Data'!V115="No data","x",IF('Indicator Data'!V115&gt;T$136,0,IF('Indicator Data'!V115&lt;T$135,10,(T$136-'Indicator Data'!V115)/(T$136-T$135)*10)))</f>
        <v>9.9</v>
      </c>
      <c r="U113" s="2">
        <f>IF('Indicator Data'!W115="No data","x",IF('Indicator Data'!W115&gt;U$136,0,IF('Indicator Data'!W115&lt;U$135,10,(U$136-'Indicator Data'!W115)/(U$136-U$135)*10)))</f>
        <v>7.6278467704035506</v>
      </c>
      <c r="V113" s="2">
        <f>IF('Indicator Data'!X115="No data","x",IF('Indicator Data'!X115&gt;V$136,0,IF('Indicator Data'!X115&lt;V$135,10,(V$136-'Indicator Data'!X115)/(V$136-V$135)*10)))</f>
        <v>10</v>
      </c>
      <c r="W113" s="2">
        <f>IF('Indicator Data'!AC115="No data","x",IF('Indicator Data'!AC115&gt;W$136,0,IF('Indicator Data'!AC115&lt;W$135,10,(W$136-'Indicator Data'!AC115)/(W$136-W$135)*10)))</f>
        <v>10</v>
      </c>
      <c r="X113" s="3">
        <f t="shared" si="16"/>
        <v>9.3819616926008873</v>
      </c>
      <c r="Y113" s="5">
        <f t="shared" si="17"/>
        <v>9.5130803850453152</v>
      </c>
      <c r="Z113" s="83"/>
    </row>
    <row r="114" spans="1:26" s="11" customFormat="1" x14ac:dyDescent="0.25">
      <c r="A114" s="11" t="s">
        <v>457</v>
      </c>
      <c r="B114" s="30" t="s">
        <v>4</v>
      </c>
      <c r="C114" s="30" t="s">
        <v>587</v>
      </c>
      <c r="D114" s="2" t="str">
        <f>IF('Indicator Data'!AU116="No data","x",IF('Indicator Data'!AU116&gt;D$136,0,IF('Indicator Data'!AU116&lt;D$135,10,(D$136-'Indicator Data'!AU116)/(D$136-D$135)*10)))</f>
        <v>x</v>
      </c>
      <c r="E114" s="131">
        <f>(VLOOKUP($B114,'Indicator Data (national)'!$B$5:$BB$13,51,FALSE)+VLOOKUP($B114,'Indicator Data (national)'!$B$5:$BB$13,52,FALSE)+VLOOKUP($B114,'Indicator Data (national)'!$B$5:$BB$13,53,FALSE))/VLOOKUP($B114,'Indicator Data (national)'!$B$5:$BB$13,50,FALSE)*1000000</f>
        <v>9.6280839595818068E-2</v>
      </c>
      <c r="F114" s="2">
        <f t="shared" si="10"/>
        <v>9.0371916040418192</v>
      </c>
      <c r="G114" s="3">
        <f t="shared" si="11"/>
        <v>9.0371916040418192</v>
      </c>
      <c r="H114" s="2">
        <f>IF('Indicator Data'!AW116="No data","x",IF('Indicator Data'!AW116&gt;H$136,0,IF('Indicator Data'!AW116&lt;H$135,10,(H$136-'Indicator Data'!AW116)/(H$136-H$135)*10)))</f>
        <v>7.8000000000000007</v>
      </c>
      <c r="I114" s="2">
        <f>IF('Indicator Data'!AV116="No data","x",IF('Indicator Data'!AV116&gt;I$136,0,IF('Indicator Data'!AV116&lt;I$135,10,(I$136-'Indicator Data'!AV116)/(I$136-I$135)*10)))</f>
        <v>7.9919641017913818</v>
      </c>
      <c r="J114" s="3">
        <f t="shared" si="12"/>
        <v>7.8959820508956913</v>
      </c>
      <c r="K114" s="5">
        <f t="shared" si="13"/>
        <v>8.4665868274687561</v>
      </c>
      <c r="L114" s="2">
        <f>IF('Indicator Data'!AY116="No data","x",IF('Indicator Data'!AY116^2&gt;L$136,0,IF('Indicator Data'!AY116^2&lt;L$135,10,(L$136-'Indicator Data'!AY116^2)/(L$136-L$135)*10)))</f>
        <v>9.6125756607023085</v>
      </c>
      <c r="M114" s="2" t="str">
        <f>IF(OR('Indicator Data'!AX116=0,'Indicator Data'!AX116="No data"),"x",IF('Indicator Data'!AX116&gt;M$136,0,IF('Indicator Data'!AX116&lt;M$135,10,(M$136-'Indicator Data'!AX116)/(M$136-M$135)*10)))</f>
        <v>x</v>
      </c>
      <c r="N114" s="2">
        <f>IF('Indicator Data'!AZ116="No data","x",IF('Indicator Data'!AZ116&gt;N$136,0,IF('Indicator Data'!AZ116&lt;N$135,10,(N$136-'Indicator Data'!AZ116)/(N$136-N$135)*10)))</f>
        <v>9.77</v>
      </c>
      <c r="O114" s="2">
        <f>IF('Indicator Data'!BA116="No data","x",IF('Indicator Data'!BA116&gt;O$136,0,IF('Indicator Data'!BA116&lt;O$135,10,(O$136-'Indicator Data'!BA116)/(O$136-O$135)*10)))</f>
        <v>8.4325960602362091</v>
      </c>
      <c r="P114" s="3">
        <f t="shared" si="14"/>
        <v>9.2717239069795045</v>
      </c>
      <c r="Q114" s="2">
        <f>IF('Indicator Data'!BB116="No data","x",IF('Indicator Data'!BB116&gt;Q$136,0,IF('Indicator Data'!BB116&lt;Q$135,10,(Q$136-'Indicator Data'!BB116)/(Q$136-Q$135)*10)))</f>
        <v>9.81111111111111</v>
      </c>
      <c r="R114" s="2">
        <f>IF('Indicator Data'!BC116="No data","x",IF('Indicator Data'!BC116&gt;R$136,0,IF('Indicator Data'!BC116&lt;R$135,10,(R$136-'Indicator Data'!BC116)/(R$136-R$135)*10)))</f>
        <v>9.9600000000000009</v>
      </c>
      <c r="S114" s="3">
        <f t="shared" si="15"/>
        <v>9.8855555555555554</v>
      </c>
      <c r="T114" s="2">
        <f>IF('Indicator Data'!V116="No data","x",IF('Indicator Data'!V116&gt;T$136,0,IF('Indicator Data'!V116&lt;T$135,10,(T$136-'Indicator Data'!V116)/(T$136-T$135)*10)))</f>
        <v>9.9</v>
      </c>
      <c r="U114" s="2">
        <f>IF('Indicator Data'!W116="No data","x",IF('Indicator Data'!W116&gt;U$136,0,IF('Indicator Data'!W116&lt;U$135,10,(U$136-'Indicator Data'!W116)/(U$136-U$135)*10)))</f>
        <v>8.7886147681418727</v>
      </c>
      <c r="V114" s="2">
        <f>IF('Indicator Data'!X116="No data","x",IF('Indicator Data'!X116&gt;V$136,0,IF('Indicator Data'!X116&lt;V$135,10,(V$136-'Indicator Data'!X116)/(V$136-V$135)*10)))</f>
        <v>10</v>
      </c>
      <c r="W114" s="2">
        <f>IF('Indicator Data'!AC116="No data","x",IF('Indicator Data'!AC116&gt;W$136,0,IF('Indicator Data'!AC116&lt;W$135,10,(W$136-'Indicator Data'!AC116)/(W$136-W$135)*10)))</f>
        <v>10</v>
      </c>
      <c r="X114" s="3">
        <f t="shared" si="16"/>
        <v>9.6721536920354687</v>
      </c>
      <c r="Y114" s="5">
        <f t="shared" si="17"/>
        <v>9.6098110515235096</v>
      </c>
      <c r="Z114" s="83"/>
    </row>
    <row r="115" spans="1:26" s="11" customFormat="1" x14ac:dyDescent="0.25">
      <c r="A115" s="11" t="s">
        <v>458</v>
      </c>
      <c r="B115" s="30" t="s">
        <v>4</v>
      </c>
      <c r="C115" s="30" t="s">
        <v>588</v>
      </c>
      <c r="D115" s="2" t="str">
        <f>IF('Indicator Data'!AU117="No data","x",IF('Indicator Data'!AU117&gt;D$136,0,IF('Indicator Data'!AU117&lt;D$135,10,(D$136-'Indicator Data'!AU117)/(D$136-D$135)*10)))</f>
        <v>x</v>
      </c>
      <c r="E115" s="131">
        <f>(VLOOKUP($B115,'Indicator Data (national)'!$B$5:$BB$13,51,FALSE)+VLOOKUP($B115,'Indicator Data (national)'!$B$5:$BB$13,52,FALSE)+VLOOKUP($B115,'Indicator Data (national)'!$B$5:$BB$13,53,FALSE))/VLOOKUP($B115,'Indicator Data (national)'!$B$5:$BB$13,50,FALSE)*1000000</f>
        <v>9.6280839595818068E-2</v>
      </c>
      <c r="F115" s="2">
        <f t="shared" si="10"/>
        <v>9.0371916040418192</v>
      </c>
      <c r="G115" s="3">
        <f t="shared" si="11"/>
        <v>9.0371916040418192</v>
      </c>
      <c r="H115" s="2">
        <f>IF('Indicator Data'!AW117="No data","x",IF('Indicator Data'!AW117&gt;H$136,0,IF('Indicator Data'!AW117&lt;H$135,10,(H$136-'Indicator Data'!AW117)/(H$136-H$135)*10)))</f>
        <v>7.8000000000000007</v>
      </c>
      <c r="I115" s="2">
        <f>IF('Indicator Data'!AV117="No data","x",IF('Indicator Data'!AV117&gt;I$136,0,IF('Indicator Data'!AV117&lt;I$135,10,(I$136-'Indicator Data'!AV117)/(I$136-I$135)*10)))</f>
        <v>7.9919641017913818</v>
      </c>
      <c r="J115" s="3">
        <f t="shared" si="12"/>
        <v>7.8959820508956913</v>
      </c>
      <c r="K115" s="5">
        <f t="shared" si="13"/>
        <v>8.4665868274687561</v>
      </c>
      <c r="L115" s="2">
        <f>IF('Indicator Data'!AY117="No data","x",IF('Indicator Data'!AY117^2&gt;L$136,0,IF('Indicator Data'!AY117^2&lt;L$135,10,(L$136-'Indicator Data'!AY117^2)/(L$136-L$135)*10)))</f>
        <v>9.6125756607023085</v>
      </c>
      <c r="M115" s="2" t="str">
        <f>IF(OR('Indicator Data'!AX117=0,'Indicator Data'!AX117="No data"),"x",IF('Indicator Data'!AX117&gt;M$136,0,IF('Indicator Data'!AX117&lt;M$135,10,(M$136-'Indicator Data'!AX117)/(M$136-M$135)*10)))</f>
        <v>x</v>
      </c>
      <c r="N115" s="2">
        <f>IF('Indicator Data'!AZ117="No data","x",IF('Indicator Data'!AZ117&gt;N$136,0,IF('Indicator Data'!AZ117&lt;N$135,10,(N$136-'Indicator Data'!AZ117)/(N$136-N$135)*10)))</f>
        <v>9.77</v>
      </c>
      <c r="O115" s="2">
        <f>IF('Indicator Data'!BA117="No data","x",IF('Indicator Data'!BA117&gt;O$136,0,IF('Indicator Data'!BA117&lt;O$135,10,(O$136-'Indicator Data'!BA117)/(O$136-O$135)*10)))</f>
        <v>8.4325960602362091</v>
      </c>
      <c r="P115" s="3">
        <f t="shared" si="14"/>
        <v>9.2717239069795045</v>
      </c>
      <c r="Q115" s="2">
        <f>IF('Indicator Data'!BB117="No data","x",IF('Indicator Data'!BB117&gt;Q$136,0,IF('Indicator Data'!BB117&lt;Q$135,10,(Q$136-'Indicator Data'!BB117)/(Q$136-Q$135)*10)))</f>
        <v>9.81111111111111</v>
      </c>
      <c r="R115" s="2">
        <f>IF('Indicator Data'!BC117="No data","x",IF('Indicator Data'!BC117&gt;R$136,0,IF('Indicator Data'!BC117&lt;R$135,10,(R$136-'Indicator Data'!BC117)/(R$136-R$135)*10)))</f>
        <v>9.9600000000000009</v>
      </c>
      <c r="S115" s="3">
        <f t="shared" si="15"/>
        <v>9.8855555555555554</v>
      </c>
      <c r="T115" s="2">
        <f>IF('Indicator Data'!V117="No data","x",IF('Indicator Data'!V117&gt;T$136,0,IF('Indicator Data'!V117&lt;T$135,10,(T$136-'Indicator Data'!V117)/(T$136-T$135)*10)))</f>
        <v>9.9</v>
      </c>
      <c r="U115" s="2">
        <f>IF('Indicator Data'!W117="No data","x",IF('Indicator Data'!W117&gt;U$136,0,IF('Indicator Data'!W117&lt;U$135,10,(U$136-'Indicator Data'!W117)/(U$136-U$135)*10)))</f>
        <v>9.9977263444843381</v>
      </c>
      <c r="V115" s="2">
        <f>IF('Indicator Data'!X117="No data","x",IF('Indicator Data'!X117&gt;V$136,0,IF('Indicator Data'!X117&lt;V$135,10,(V$136-'Indicator Data'!X117)/(V$136-V$135)*10)))</f>
        <v>10</v>
      </c>
      <c r="W115" s="2">
        <f>IF('Indicator Data'!AC117="No data","x",IF('Indicator Data'!AC117&gt;W$136,0,IF('Indicator Data'!AC117&lt;W$135,10,(W$136-'Indicator Data'!AC117)/(W$136-W$135)*10)))</f>
        <v>10</v>
      </c>
      <c r="X115" s="3">
        <f t="shared" si="16"/>
        <v>9.974431586121085</v>
      </c>
      <c r="Y115" s="5">
        <f t="shared" si="17"/>
        <v>9.7105703495520483</v>
      </c>
      <c r="Z115" s="83"/>
    </row>
    <row r="116" spans="1:26" s="11" customFormat="1" x14ac:dyDescent="0.25">
      <c r="A116" s="11" t="s">
        <v>459</v>
      </c>
      <c r="B116" s="30" t="s">
        <v>4</v>
      </c>
      <c r="C116" s="30" t="s">
        <v>589</v>
      </c>
      <c r="D116" s="2" t="str">
        <f>IF('Indicator Data'!AU118="No data","x",IF('Indicator Data'!AU118&gt;D$136,0,IF('Indicator Data'!AU118&lt;D$135,10,(D$136-'Indicator Data'!AU118)/(D$136-D$135)*10)))</f>
        <v>x</v>
      </c>
      <c r="E116" s="131">
        <f>(VLOOKUP($B116,'Indicator Data (national)'!$B$5:$BB$13,51,FALSE)+VLOOKUP($B116,'Indicator Data (national)'!$B$5:$BB$13,52,FALSE)+VLOOKUP($B116,'Indicator Data (national)'!$B$5:$BB$13,53,FALSE))/VLOOKUP($B116,'Indicator Data (national)'!$B$5:$BB$13,50,FALSE)*1000000</f>
        <v>9.6280839595818068E-2</v>
      </c>
      <c r="F116" s="2">
        <f t="shared" si="10"/>
        <v>9.0371916040418192</v>
      </c>
      <c r="G116" s="3">
        <f t="shared" si="11"/>
        <v>9.0371916040418192</v>
      </c>
      <c r="H116" s="2">
        <f>IF('Indicator Data'!AW118="No data","x",IF('Indicator Data'!AW118&gt;H$136,0,IF('Indicator Data'!AW118&lt;H$135,10,(H$136-'Indicator Data'!AW118)/(H$136-H$135)*10)))</f>
        <v>7.8000000000000007</v>
      </c>
      <c r="I116" s="2">
        <f>IF('Indicator Data'!AV118="No data","x",IF('Indicator Data'!AV118&gt;I$136,0,IF('Indicator Data'!AV118&lt;I$135,10,(I$136-'Indicator Data'!AV118)/(I$136-I$135)*10)))</f>
        <v>7.9919641017913818</v>
      </c>
      <c r="J116" s="3">
        <f t="shared" si="12"/>
        <v>7.8959820508956913</v>
      </c>
      <c r="K116" s="5">
        <f t="shared" si="13"/>
        <v>8.4665868274687561</v>
      </c>
      <c r="L116" s="2">
        <f>IF('Indicator Data'!AY118="No data","x",IF('Indicator Data'!AY118^2&gt;L$136,0,IF('Indicator Data'!AY118^2&lt;L$135,10,(L$136-'Indicator Data'!AY118^2)/(L$136-L$135)*10)))</f>
        <v>9.6125756607023085</v>
      </c>
      <c r="M116" s="2" t="str">
        <f>IF(OR('Indicator Data'!AX118=0,'Indicator Data'!AX118="No data"),"x",IF('Indicator Data'!AX118&gt;M$136,0,IF('Indicator Data'!AX118&lt;M$135,10,(M$136-'Indicator Data'!AX118)/(M$136-M$135)*10)))</f>
        <v>x</v>
      </c>
      <c r="N116" s="2">
        <f>IF('Indicator Data'!AZ118="No data","x",IF('Indicator Data'!AZ118&gt;N$136,0,IF('Indicator Data'!AZ118&lt;N$135,10,(N$136-'Indicator Data'!AZ118)/(N$136-N$135)*10)))</f>
        <v>9.77</v>
      </c>
      <c r="O116" s="2">
        <f>IF('Indicator Data'!BA118="No data","x",IF('Indicator Data'!BA118&gt;O$136,0,IF('Indicator Data'!BA118&lt;O$135,10,(O$136-'Indicator Data'!BA118)/(O$136-O$135)*10)))</f>
        <v>8.4325960602362091</v>
      </c>
      <c r="P116" s="3">
        <f t="shared" si="14"/>
        <v>9.2717239069795045</v>
      </c>
      <c r="Q116" s="2">
        <f>IF('Indicator Data'!BB118="No data","x",IF('Indicator Data'!BB118&gt;Q$136,0,IF('Indicator Data'!BB118&lt;Q$135,10,(Q$136-'Indicator Data'!BB118)/(Q$136-Q$135)*10)))</f>
        <v>9.81111111111111</v>
      </c>
      <c r="R116" s="2">
        <f>IF('Indicator Data'!BC118="No data","x",IF('Indicator Data'!BC118&gt;R$136,0,IF('Indicator Data'!BC118&lt;R$135,10,(R$136-'Indicator Data'!BC118)/(R$136-R$135)*10)))</f>
        <v>9.9600000000000009</v>
      </c>
      <c r="S116" s="3">
        <f t="shared" si="15"/>
        <v>9.8855555555555554</v>
      </c>
      <c r="T116" s="2">
        <f>IF('Indicator Data'!V118="No data","x",IF('Indicator Data'!V118&gt;T$136,0,IF('Indicator Data'!V118&lt;T$135,10,(T$136-'Indicator Data'!V118)/(T$136-T$135)*10)))</f>
        <v>9.9</v>
      </c>
      <c r="U116" s="2">
        <f>IF('Indicator Data'!W118="No data","x",IF('Indicator Data'!W118&gt;U$136,0,IF('Indicator Data'!W118&lt;U$135,10,(U$136-'Indicator Data'!W118)/(U$136-U$135)*10)))</f>
        <v>9.9944457410688994</v>
      </c>
      <c r="V116" s="2">
        <f>IF('Indicator Data'!X118="No data","x",IF('Indicator Data'!X118&gt;V$136,0,IF('Indicator Data'!X118&lt;V$135,10,(V$136-'Indicator Data'!X118)/(V$136-V$135)*10)))</f>
        <v>10</v>
      </c>
      <c r="W116" s="2">
        <f>IF('Indicator Data'!AC118="No data","x",IF('Indicator Data'!AC118&gt;W$136,0,IF('Indicator Data'!AC118&lt;W$135,10,(W$136-'Indicator Data'!AC118)/(W$136-W$135)*10)))</f>
        <v>10</v>
      </c>
      <c r="X116" s="3">
        <f t="shared" si="16"/>
        <v>9.9736114352672249</v>
      </c>
      <c r="Y116" s="5">
        <f t="shared" si="17"/>
        <v>9.7102969659340932</v>
      </c>
      <c r="Z116" s="83"/>
    </row>
    <row r="117" spans="1:26" s="11" customFormat="1" x14ac:dyDescent="0.25">
      <c r="A117" s="11" t="s">
        <v>460</v>
      </c>
      <c r="B117" s="30" t="s">
        <v>4</v>
      </c>
      <c r="C117" s="30" t="s">
        <v>590</v>
      </c>
      <c r="D117" s="2" t="str">
        <f>IF('Indicator Data'!AU119="No data","x",IF('Indicator Data'!AU119&gt;D$136,0,IF('Indicator Data'!AU119&lt;D$135,10,(D$136-'Indicator Data'!AU119)/(D$136-D$135)*10)))</f>
        <v>x</v>
      </c>
      <c r="E117" s="131">
        <f>(VLOOKUP($B117,'Indicator Data (national)'!$B$5:$BB$13,51,FALSE)+VLOOKUP($B117,'Indicator Data (national)'!$B$5:$BB$13,52,FALSE)+VLOOKUP($B117,'Indicator Data (national)'!$B$5:$BB$13,53,FALSE))/VLOOKUP($B117,'Indicator Data (national)'!$B$5:$BB$13,50,FALSE)*1000000</f>
        <v>9.6280839595818068E-2</v>
      </c>
      <c r="F117" s="2">
        <f t="shared" si="10"/>
        <v>9.0371916040418192</v>
      </c>
      <c r="G117" s="3">
        <f t="shared" si="11"/>
        <v>9.0371916040418192</v>
      </c>
      <c r="H117" s="2">
        <f>IF('Indicator Data'!AW119="No data","x",IF('Indicator Data'!AW119&gt;H$136,0,IF('Indicator Data'!AW119&lt;H$135,10,(H$136-'Indicator Data'!AW119)/(H$136-H$135)*10)))</f>
        <v>7.8000000000000007</v>
      </c>
      <c r="I117" s="2">
        <f>IF('Indicator Data'!AV119="No data","x",IF('Indicator Data'!AV119&gt;I$136,0,IF('Indicator Data'!AV119&lt;I$135,10,(I$136-'Indicator Data'!AV119)/(I$136-I$135)*10)))</f>
        <v>7.9919641017913818</v>
      </c>
      <c r="J117" s="3">
        <f t="shared" si="12"/>
        <v>7.8959820508956913</v>
      </c>
      <c r="K117" s="5">
        <f t="shared" si="13"/>
        <v>8.4665868274687561</v>
      </c>
      <c r="L117" s="2">
        <f>IF('Indicator Data'!AY119="No data","x",IF('Indicator Data'!AY119^2&gt;L$136,0,IF('Indicator Data'!AY119^2&lt;L$135,10,(L$136-'Indicator Data'!AY119^2)/(L$136-L$135)*10)))</f>
        <v>9.6125756607023085</v>
      </c>
      <c r="M117" s="2" t="str">
        <f>IF(OR('Indicator Data'!AX119=0,'Indicator Data'!AX119="No data"),"x",IF('Indicator Data'!AX119&gt;M$136,0,IF('Indicator Data'!AX119&lt;M$135,10,(M$136-'Indicator Data'!AX119)/(M$136-M$135)*10)))</f>
        <v>x</v>
      </c>
      <c r="N117" s="2">
        <f>IF('Indicator Data'!AZ119="No data","x",IF('Indicator Data'!AZ119&gt;N$136,0,IF('Indicator Data'!AZ119&lt;N$135,10,(N$136-'Indicator Data'!AZ119)/(N$136-N$135)*10)))</f>
        <v>9.77</v>
      </c>
      <c r="O117" s="2">
        <f>IF('Indicator Data'!BA119="No data","x",IF('Indicator Data'!BA119&gt;O$136,0,IF('Indicator Data'!BA119&lt;O$135,10,(O$136-'Indicator Data'!BA119)/(O$136-O$135)*10)))</f>
        <v>8.4325960602362091</v>
      </c>
      <c r="P117" s="3">
        <f t="shared" si="14"/>
        <v>9.2717239069795045</v>
      </c>
      <c r="Q117" s="2">
        <f>IF('Indicator Data'!BB119="No data","x",IF('Indicator Data'!BB119&gt;Q$136,0,IF('Indicator Data'!BB119&lt;Q$135,10,(Q$136-'Indicator Data'!BB119)/(Q$136-Q$135)*10)))</f>
        <v>9.81111111111111</v>
      </c>
      <c r="R117" s="2">
        <f>IF('Indicator Data'!BC119="No data","x",IF('Indicator Data'!BC119&gt;R$136,0,IF('Indicator Data'!BC119&lt;R$135,10,(R$136-'Indicator Data'!BC119)/(R$136-R$135)*10)))</f>
        <v>9.9600000000000009</v>
      </c>
      <c r="S117" s="3">
        <f t="shared" si="15"/>
        <v>9.8855555555555554</v>
      </c>
      <c r="T117" s="2">
        <f>IF('Indicator Data'!V119="No data","x",IF('Indicator Data'!V119&gt;T$136,0,IF('Indicator Data'!V119&lt;T$135,10,(T$136-'Indicator Data'!V119)/(T$136-T$135)*10)))</f>
        <v>9.9</v>
      </c>
      <c r="U117" s="2">
        <f>IF('Indicator Data'!W119="No data","x",IF('Indicator Data'!W119&gt;U$136,0,IF('Indicator Data'!W119&lt;U$135,10,(U$136-'Indicator Data'!W119)/(U$136-U$135)*10)))</f>
        <v>7.5321262698748264</v>
      </c>
      <c r="V117" s="2">
        <f>IF('Indicator Data'!X119="No data","x",IF('Indicator Data'!X119&gt;V$136,0,IF('Indicator Data'!X119&lt;V$135,10,(V$136-'Indicator Data'!X119)/(V$136-V$135)*10)))</f>
        <v>10</v>
      </c>
      <c r="W117" s="2">
        <f>IF('Indicator Data'!AC119="No data","x",IF('Indicator Data'!AC119&gt;W$136,0,IF('Indicator Data'!AC119&lt;W$135,10,(W$136-'Indicator Data'!AC119)/(W$136-W$135)*10)))</f>
        <v>10</v>
      </c>
      <c r="X117" s="3">
        <f t="shared" si="16"/>
        <v>9.3580315674687071</v>
      </c>
      <c r="Y117" s="5">
        <f t="shared" si="17"/>
        <v>9.5051036766679218</v>
      </c>
      <c r="Z117" s="83"/>
    </row>
    <row r="118" spans="1:26" s="11" customFormat="1" x14ac:dyDescent="0.25">
      <c r="A118" s="11" t="s">
        <v>461</v>
      </c>
      <c r="B118" s="30" t="s">
        <v>4</v>
      </c>
      <c r="C118" s="30" t="s">
        <v>591</v>
      </c>
      <c r="D118" s="2" t="str">
        <f>IF('Indicator Data'!AU120="No data","x",IF('Indicator Data'!AU120&gt;D$136,0,IF('Indicator Data'!AU120&lt;D$135,10,(D$136-'Indicator Data'!AU120)/(D$136-D$135)*10)))</f>
        <v>x</v>
      </c>
      <c r="E118" s="131">
        <f>(VLOOKUP($B118,'Indicator Data (national)'!$B$5:$BB$13,51,FALSE)+VLOOKUP($B118,'Indicator Data (national)'!$B$5:$BB$13,52,FALSE)+VLOOKUP($B118,'Indicator Data (national)'!$B$5:$BB$13,53,FALSE))/VLOOKUP($B118,'Indicator Data (national)'!$B$5:$BB$13,50,FALSE)*1000000</f>
        <v>9.6280839595818068E-2</v>
      </c>
      <c r="F118" s="2">
        <f t="shared" si="10"/>
        <v>9.0371916040418192</v>
      </c>
      <c r="G118" s="3">
        <f t="shared" si="11"/>
        <v>9.0371916040418192</v>
      </c>
      <c r="H118" s="2">
        <f>IF('Indicator Data'!AW120="No data","x",IF('Indicator Data'!AW120&gt;H$136,0,IF('Indicator Data'!AW120&lt;H$135,10,(H$136-'Indicator Data'!AW120)/(H$136-H$135)*10)))</f>
        <v>7.8000000000000007</v>
      </c>
      <c r="I118" s="2">
        <f>IF('Indicator Data'!AV120="No data","x",IF('Indicator Data'!AV120&gt;I$136,0,IF('Indicator Data'!AV120&lt;I$135,10,(I$136-'Indicator Data'!AV120)/(I$136-I$135)*10)))</f>
        <v>7.9919641017913818</v>
      </c>
      <c r="J118" s="3">
        <f t="shared" si="12"/>
        <v>7.8959820508956913</v>
      </c>
      <c r="K118" s="5">
        <f t="shared" si="13"/>
        <v>8.4665868274687561</v>
      </c>
      <c r="L118" s="2">
        <f>IF('Indicator Data'!AY120="No data","x",IF('Indicator Data'!AY120^2&gt;L$136,0,IF('Indicator Data'!AY120^2&lt;L$135,10,(L$136-'Indicator Data'!AY120^2)/(L$136-L$135)*10)))</f>
        <v>9.6125756607023085</v>
      </c>
      <c r="M118" s="2" t="str">
        <f>IF(OR('Indicator Data'!AX120=0,'Indicator Data'!AX120="No data"),"x",IF('Indicator Data'!AX120&gt;M$136,0,IF('Indicator Data'!AX120&lt;M$135,10,(M$136-'Indicator Data'!AX120)/(M$136-M$135)*10)))</f>
        <v>x</v>
      </c>
      <c r="N118" s="2">
        <f>IF('Indicator Data'!AZ120="No data","x",IF('Indicator Data'!AZ120&gt;N$136,0,IF('Indicator Data'!AZ120&lt;N$135,10,(N$136-'Indicator Data'!AZ120)/(N$136-N$135)*10)))</f>
        <v>9.77</v>
      </c>
      <c r="O118" s="2">
        <f>IF('Indicator Data'!BA120="No data","x",IF('Indicator Data'!BA120&gt;O$136,0,IF('Indicator Data'!BA120&lt;O$135,10,(O$136-'Indicator Data'!BA120)/(O$136-O$135)*10)))</f>
        <v>8.4325960602362091</v>
      </c>
      <c r="P118" s="3">
        <f t="shared" si="14"/>
        <v>9.2717239069795045</v>
      </c>
      <c r="Q118" s="2">
        <f>IF('Indicator Data'!BB120="No data","x",IF('Indicator Data'!BB120&gt;Q$136,0,IF('Indicator Data'!BB120&lt;Q$135,10,(Q$136-'Indicator Data'!BB120)/(Q$136-Q$135)*10)))</f>
        <v>9.81111111111111</v>
      </c>
      <c r="R118" s="2">
        <f>IF('Indicator Data'!BC120="No data","x",IF('Indicator Data'!BC120&gt;R$136,0,IF('Indicator Data'!BC120&lt;R$135,10,(R$136-'Indicator Data'!BC120)/(R$136-R$135)*10)))</f>
        <v>9.9600000000000009</v>
      </c>
      <c r="S118" s="3">
        <f t="shared" si="15"/>
        <v>9.8855555555555554</v>
      </c>
      <c r="T118" s="2">
        <f>IF('Indicator Data'!V120="No data","x",IF('Indicator Data'!V120&gt;T$136,0,IF('Indicator Data'!V120&lt;T$135,10,(T$136-'Indicator Data'!V120)/(T$136-T$135)*10)))</f>
        <v>9.9</v>
      </c>
      <c r="U118" s="2">
        <f>IF('Indicator Data'!W120="No data","x",IF('Indicator Data'!W120&gt;U$136,0,IF('Indicator Data'!W120&lt;U$135,10,(U$136-'Indicator Data'!W120)/(U$136-U$135)*10)))</f>
        <v>9.6187872157178891</v>
      </c>
      <c r="V118" s="2">
        <f>IF('Indicator Data'!X120="No data","x",IF('Indicator Data'!X120&gt;V$136,0,IF('Indicator Data'!X120&lt;V$135,10,(V$136-'Indicator Data'!X120)/(V$136-V$135)*10)))</f>
        <v>10</v>
      </c>
      <c r="W118" s="2">
        <f>IF('Indicator Data'!AC120="No data","x",IF('Indicator Data'!AC120&gt;W$136,0,IF('Indicator Data'!AC120&lt;W$135,10,(W$136-'Indicator Data'!AC120)/(W$136-W$135)*10)))</f>
        <v>10</v>
      </c>
      <c r="X118" s="3">
        <f t="shared" si="16"/>
        <v>9.8796968039294715</v>
      </c>
      <c r="Y118" s="5">
        <f t="shared" si="17"/>
        <v>9.6789920888215093</v>
      </c>
      <c r="Z118" s="83"/>
    </row>
    <row r="119" spans="1:26" s="11" customFormat="1" x14ac:dyDescent="0.25">
      <c r="A119" s="11" t="s">
        <v>462</v>
      </c>
      <c r="B119" s="30" t="s">
        <v>4</v>
      </c>
      <c r="C119" s="30" t="s">
        <v>592</v>
      </c>
      <c r="D119" s="2" t="str">
        <f>IF('Indicator Data'!AU121="No data","x",IF('Indicator Data'!AU121&gt;D$136,0,IF('Indicator Data'!AU121&lt;D$135,10,(D$136-'Indicator Data'!AU121)/(D$136-D$135)*10)))</f>
        <v>x</v>
      </c>
      <c r="E119" s="131">
        <f>(VLOOKUP($B119,'Indicator Data (national)'!$B$5:$BB$13,51,FALSE)+VLOOKUP($B119,'Indicator Data (national)'!$B$5:$BB$13,52,FALSE)+VLOOKUP($B119,'Indicator Data (national)'!$B$5:$BB$13,53,FALSE))/VLOOKUP($B119,'Indicator Data (national)'!$B$5:$BB$13,50,FALSE)*1000000</f>
        <v>9.6280839595818068E-2</v>
      </c>
      <c r="F119" s="2">
        <f t="shared" si="10"/>
        <v>9.0371916040418192</v>
      </c>
      <c r="G119" s="3">
        <f t="shared" si="11"/>
        <v>9.0371916040418192</v>
      </c>
      <c r="H119" s="2">
        <f>IF('Indicator Data'!AW121="No data","x",IF('Indicator Data'!AW121&gt;H$136,0,IF('Indicator Data'!AW121&lt;H$135,10,(H$136-'Indicator Data'!AW121)/(H$136-H$135)*10)))</f>
        <v>7.8000000000000007</v>
      </c>
      <c r="I119" s="2">
        <f>IF('Indicator Data'!AV121="No data","x",IF('Indicator Data'!AV121&gt;I$136,0,IF('Indicator Data'!AV121&lt;I$135,10,(I$136-'Indicator Data'!AV121)/(I$136-I$135)*10)))</f>
        <v>7.9919641017913818</v>
      </c>
      <c r="J119" s="3">
        <f t="shared" si="12"/>
        <v>7.8959820508956913</v>
      </c>
      <c r="K119" s="5">
        <f t="shared" si="13"/>
        <v>8.4665868274687561</v>
      </c>
      <c r="L119" s="2">
        <f>IF('Indicator Data'!AY121="No data","x",IF('Indicator Data'!AY121^2&gt;L$136,0,IF('Indicator Data'!AY121^2&lt;L$135,10,(L$136-'Indicator Data'!AY121^2)/(L$136-L$135)*10)))</f>
        <v>9.6125756607023085</v>
      </c>
      <c r="M119" s="2" t="str">
        <f>IF(OR('Indicator Data'!AX121=0,'Indicator Data'!AX121="No data"),"x",IF('Indicator Data'!AX121&gt;M$136,0,IF('Indicator Data'!AX121&lt;M$135,10,(M$136-'Indicator Data'!AX121)/(M$136-M$135)*10)))</f>
        <v>x</v>
      </c>
      <c r="N119" s="2">
        <f>IF('Indicator Data'!AZ121="No data","x",IF('Indicator Data'!AZ121&gt;N$136,0,IF('Indicator Data'!AZ121&lt;N$135,10,(N$136-'Indicator Data'!AZ121)/(N$136-N$135)*10)))</f>
        <v>9.77</v>
      </c>
      <c r="O119" s="2">
        <f>IF('Indicator Data'!BA121="No data","x",IF('Indicator Data'!BA121&gt;O$136,0,IF('Indicator Data'!BA121&lt;O$135,10,(O$136-'Indicator Data'!BA121)/(O$136-O$135)*10)))</f>
        <v>8.4325960602362091</v>
      </c>
      <c r="P119" s="3">
        <f t="shared" si="14"/>
        <v>9.2717239069795045</v>
      </c>
      <c r="Q119" s="2">
        <f>IF('Indicator Data'!BB121="No data","x",IF('Indicator Data'!BB121&gt;Q$136,0,IF('Indicator Data'!BB121&lt;Q$135,10,(Q$136-'Indicator Data'!BB121)/(Q$136-Q$135)*10)))</f>
        <v>9.81111111111111</v>
      </c>
      <c r="R119" s="2">
        <f>IF('Indicator Data'!BC121="No data","x",IF('Indicator Data'!BC121&gt;R$136,0,IF('Indicator Data'!BC121&lt;R$135,10,(R$136-'Indicator Data'!BC121)/(R$136-R$135)*10)))</f>
        <v>9.9600000000000009</v>
      </c>
      <c r="S119" s="3">
        <f t="shared" si="15"/>
        <v>9.8855555555555554</v>
      </c>
      <c r="T119" s="2">
        <f>IF('Indicator Data'!V121="No data","x",IF('Indicator Data'!V121&gt;T$136,0,IF('Indicator Data'!V121&lt;T$135,10,(T$136-'Indicator Data'!V121)/(T$136-T$135)*10)))</f>
        <v>9.9</v>
      </c>
      <c r="U119" s="2">
        <f>IF('Indicator Data'!W121="No data","x",IF('Indicator Data'!W121&gt;U$136,0,IF('Indicator Data'!W121&lt;U$135,10,(U$136-'Indicator Data'!W121)/(U$136-U$135)*10)))</f>
        <v>9.1371608449068766</v>
      </c>
      <c r="V119" s="2">
        <f>IF('Indicator Data'!X121="No data","x",IF('Indicator Data'!X121&gt;V$136,0,IF('Indicator Data'!X121&lt;V$135,10,(V$136-'Indicator Data'!X121)/(V$136-V$135)*10)))</f>
        <v>10</v>
      </c>
      <c r="W119" s="2">
        <f>IF('Indicator Data'!AC121="No data","x",IF('Indicator Data'!AC121&gt;W$136,0,IF('Indicator Data'!AC121&lt;W$135,10,(W$136-'Indicator Data'!AC121)/(W$136-W$135)*10)))</f>
        <v>10</v>
      </c>
      <c r="X119" s="3">
        <f t="shared" si="16"/>
        <v>9.7592902112267197</v>
      </c>
      <c r="Y119" s="5">
        <f t="shared" si="17"/>
        <v>9.638856557920592</v>
      </c>
      <c r="Z119" s="83"/>
    </row>
    <row r="120" spans="1:26" s="11" customFormat="1" x14ac:dyDescent="0.25">
      <c r="A120" s="11" t="s">
        <v>463</v>
      </c>
      <c r="B120" s="30" t="s">
        <v>4</v>
      </c>
      <c r="C120" s="30" t="s">
        <v>593</v>
      </c>
      <c r="D120" s="2" t="str">
        <f>IF('Indicator Data'!AU122="No data","x",IF('Indicator Data'!AU122&gt;D$136,0,IF('Indicator Data'!AU122&lt;D$135,10,(D$136-'Indicator Data'!AU122)/(D$136-D$135)*10)))</f>
        <v>x</v>
      </c>
      <c r="E120" s="131">
        <f>(VLOOKUP($B120,'Indicator Data (national)'!$B$5:$BB$13,51,FALSE)+VLOOKUP($B120,'Indicator Data (national)'!$B$5:$BB$13,52,FALSE)+VLOOKUP($B120,'Indicator Data (national)'!$B$5:$BB$13,53,FALSE))/VLOOKUP($B120,'Indicator Data (national)'!$B$5:$BB$13,50,FALSE)*1000000</f>
        <v>9.6280839595818068E-2</v>
      </c>
      <c r="F120" s="2">
        <f t="shared" si="10"/>
        <v>9.0371916040418192</v>
      </c>
      <c r="G120" s="3">
        <f t="shared" si="11"/>
        <v>9.0371916040418192</v>
      </c>
      <c r="H120" s="2">
        <f>IF('Indicator Data'!AW122="No data","x",IF('Indicator Data'!AW122&gt;H$136,0,IF('Indicator Data'!AW122&lt;H$135,10,(H$136-'Indicator Data'!AW122)/(H$136-H$135)*10)))</f>
        <v>7.8000000000000007</v>
      </c>
      <c r="I120" s="2">
        <f>IF('Indicator Data'!AV122="No data","x",IF('Indicator Data'!AV122&gt;I$136,0,IF('Indicator Data'!AV122&lt;I$135,10,(I$136-'Indicator Data'!AV122)/(I$136-I$135)*10)))</f>
        <v>7.9919641017913818</v>
      </c>
      <c r="J120" s="3">
        <f t="shared" si="12"/>
        <v>7.8959820508956913</v>
      </c>
      <c r="K120" s="5">
        <f t="shared" si="13"/>
        <v>8.4665868274687561</v>
      </c>
      <c r="L120" s="2">
        <f>IF('Indicator Data'!AY122="No data","x",IF('Indicator Data'!AY122^2&gt;L$136,0,IF('Indicator Data'!AY122^2&lt;L$135,10,(L$136-'Indicator Data'!AY122^2)/(L$136-L$135)*10)))</f>
        <v>9.6125756607023085</v>
      </c>
      <c r="M120" s="2" t="str">
        <f>IF(OR('Indicator Data'!AX122=0,'Indicator Data'!AX122="No data"),"x",IF('Indicator Data'!AX122&gt;M$136,0,IF('Indicator Data'!AX122&lt;M$135,10,(M$136-'Indicator Data'!AX122)/(M$136-M$135)*10)))</f>
        <v>x</v>
      </c>
      <c r="N120" s="2">
        <f>IF('Indicator Data'!AZ122="No data","x",IF('Indicator Data'!AZ122&gt;N$136,0,IF('Indicator Data'!AZ122&lt;N$135,10,(N$136-'Indicator Data'!AZ122)/(N$136-N$135)*10)))</f>
        <v>9.77</v>
      </c>
      <c r="O120" s="2">
        <f>IF('Indicator Data'!BA122="No data","x",IF('Indicator Data'!BA122&gt;O$136,0,IF('Indicator Data'!BA122&lt;O$135,10,(O$136-'Indicator Data'!BA122)/(O$136-O$135)*10)))</f>
        <v>8.4325960602362091</v>
      </c>
      <c r="P120" s="3">
        <f t="shared" si="14"/>
        <v>9.2717239069795045</v>
      </c>
      <c r="Q120" s="2">
        <f>IF('Indicator Data'!BB122="No data","x",IF('Indicator Data'!BB122&gt;Q$136,0,IF('Indicator Data'!BB122&lt;Q$135,10,(Q$136-'Indicator Data'!BB122)/(Q$136-Q$135)*10)))</f>
        <v>9.81111111111111</v>
      </c>
      <c r="R120" s="2">
        <f>IF('Indicator Data'!BC122="No data","x",IF('Indicator Data'!BC122&gt;R$136,0,IF('Indicator Data'!BC122&lt;R$135,10,(R$136-'Indicator Data'!BC122)/(R$136-R$135)*10)))</f>
        <v>9.9600000000000009</v>
      </c>
      <c r="S120" s="3">
        <f t="shared" si="15"/>
        <v>9.8855555555555554</v>
      </c>
      <c r="T120" s="2">
        <f>IF('Indicator Data'!V122="No data","x",IF('Indicator Data'!V122&gt;T$136,0,IF('Indicator Data'!V122&lt;T$135,10,(T$136-'Indicator Data'!V122)/(T$136-T$135)*10)))</f>
        <v>9.9</v>
      </c>
      <c r="U120" s="2">
        <f>IF('Indicator Data'!W122="No data","x",IF('Indicator Data'!W122&gt;U$136,0,IF('Indicator Data'!W122&lt;U$135,10,(U$136-'Indicator Data'!W122)/(U$136-U$135)*10)))</f>
        <v>10</v>
      </c>
      <c r="V120" s="2">
        <f>IF('Indicator Data'!X122="No data","x",IF('Indicator Data'!X122&gt;V$136,0,IF('Indicator Data'!X122&lt;V$135,10,(V$136-'Indicator Data'!X122)/(V$136-V$135)*10)))</f>
        <v>10</v>
      </c>
      <c r="W120" s="2">
        <f>IF('Indicator Data'!AC122="No data","x",IF('Indicator Data'!AC122&gt;W$136,0,IF('Indicator Data'!AC122&lt;W$135,10,(W$136-'Indicator Data'!AC122)/(W$136-W$135)*10)))</f>
        <v>10</v>
      </c>
      <c r="X120" s="3">
        <f t="shared" si="16"/>
        <v>9.9749999999999996</v>
      </c>
      <c r="Y120" s="5">
        <f t="shared" si="17"/>
        <v>9.7107598208450199</v>
      </c>
      <c r="Z120" s="83"/>
    </row>
    <row r="121" spans="1:26" s="11" customFormat="1" x14ac:dyDescent="0.25">
      <c r="A121" s="11" t="s">
        <v>464</v>
      </c>
      <c r="B121" s="30" t="s">
        <v>4</v>
      </c>
      <c r="C121" s="30" t="s">
        <v>594</v>
      </c>
      <c r="D121" s="2" t="str">
        <f>IF('Indicator Data'!AU123="No data","x",IF('Indicator Data'!AU123&gt;D$136,0,IF('Indicator Data'!AU123&lt;D$135,10,(D$136-'Indicator Data'!AU123)/(D$136-D$135)*10)))</f>
        <v>x</v>
      </c>
      <c r="E121" s="131">
        <f>(VLOOKUP($B121,'Indicator Data (national)'!$B$5:$BB$13,51,FALSE)+VLOOKUP($B121,'Indicator Data (national)'!$B$5:$BB$13,52,FALSE)+VLOOKUP($B121,'Indicator Data (national)'!$B$5:$BB$13,53,FALSE))/VLOOKUP($B121,'Indicator Data (national)'!$B$5:$BB$13,50,FALSE)*1000000</f>
        <v>9.6280839595818068E-2</v>
      </c>
      <c r="F121" s="2">
        <f t="shared" si="10"/>
        <v>9.0371916040418192</v>
      </c>
      <c r="G121" s="3">
        <f t="shared" si="11"/>
        <v>9.0371916040418192</v>
      </c>
      <c r="H121" s="2">
        <f>IF('Indicator Data'!AW123="No data","x",IF('Indicator Data'!AW123&gt;H$136,0,IF('Indicator Data'!AW123&lt;H$135,10,(H$136-'Indicator Data'!AW123)/(H$136-H$135)*10)))</f>
        <v>7.8000000000000007</v>
      </c>
      <c r="I121" s="2">
        <f>IF('Indicator Data'!AV123="No data","x",IF('Indicator Data'!AV123&gt;I$136,0,IF('Indicator Data'!AV123&lt;I$135,10,(I$136-'Indicator Data'!AV123)/(I$136-I$135)*10)))</f>
        <v>7.9919641017913818</v>
      </c>
      <c r="J121" s="3">
        <f t="shared" si="12"/>
        <v>7.8959820508956913</v>
      </c>
      <c r="K121" s="5">
        <f t="shared" si="13"/>
        <v>8.4665868274687561</v>
      </c>
      <c r="L121" s="2">
        <f>IF('Indicator Data'!AY123="No data","x",IF('Indicator Data'!AY123^2&gt;L$136,0,IF('Indicator Data'!AY123^2&lt;L$135,10,(L$136-'Indicator Data'!AY123^2)/(L$136-L$135)*10)))</f>
        <v>9.6125756607023085</v>
      </c>
      <c r="M121" s="2" t="str">
        <f>IF(OR('Indicator Data'!AX123=0,'Indicator Data'!AX123="No data"),"x",IF('Indicator Data'!AX123&gt;M$136,0,IF('Indicator Data'!AX123&lt;M$135,10,(M$136-'Indicator Data'!AX123)/(M$136-M$135)*10)))</f>
        <v>x</v>
      </c>
      <c r="N121" s="2">
        <f>IF('Indicator Data'!AZ123="No data","x",IF('Indicator Data'!AZ123&gt;N$136,0,IF('Indicator Data'!AZ123&lt;N$135,10,(N$136-'Indicator Data'!AZ123)/(N$136-N$135)*10)))</f>
        <v>9.77</v>
      </c>
      <c r="O121" s="2">
        <f>IF('Indicator Data'!BA123="No data","x",IF('Indicator Data'!BA123&gt;O$136,0,IF('Indicator Data'!BA123&lt;O$135,10,(O$136-'Indicator Data'!BA123)/(O$136-O$135)*10)))</f>
        <v>8.4325960602362091</v>
      </c>
      <c r="P121" s="3">
        <f t="shared" si="14"/>
        <v>9.2717239069795045</v>
      </c>
      <c r="Q121" s="2">
        <f>IF('Indicator Data'!BB123="No data","x",IF('Indicator Data'!BB123&gt;Q$136,0,IF('Indicator Data'!BB123&lt;Q$135,10,(Q$136-'Indicator Data'!BB123)/(Q$136-Q$135)*10)))</f>
        <v>9.81111111111111</v>
      </c>
      <c r="R121" s="2">
        <f>IF('Indicator Data'!BC123="No data","x",IF('Indicator Data'!BC123&gt;R$136,0,IF('Indicator Data'!BC123&lt;R$135,10,(R$136-'Indicator Data'!BC123)/(R$136-R$135)*10)))</f>
        <v>9.9600000000000009</v>
      </c>
      <c r="S121" s="3">
        <f t="shared" si="15"/>
        <v>9.8855555555555554</v>
      </c>
      <c r="T121" s="2">
        <f>IF('Indicator Data'!V123="No data","x",IF('Indicator Data'!V123&gt;T$136,0,IF('Indicator Data'!V123&lt;T$135,10,(T$136-'Indicator Data'!V123)/(T$136-T$135)*10)))</f>
        <v>9.9</v>
      </c>
      <c r="U121" s="2">
        <f>IF('Indicator Data'!W123="No data","x",IF('Indicator Data'!W123&gt;U$136,0,IF('Indicator Data'!W123&lt;U$135,10,(U$136-'Indicator Data'!W123)/(U$136-U$135)*10)))</f>
        <v>6.629075896939379</v>
      </c>
      <c r="V121" s="2">
        <f>IF('Indicator Data'!X123="No data","x",IF('Indicator Data'!X123&gt;V$136,0,IF('Indicator Data'!X123&lt;V$135,10,(V$136-'Indicator Data'!X123)/(V$136-V$135)*10)))</f>
        <v>10</v>
      </c>
      <c r="W121" s="2">
        <f>IF('Indicator Data'!AC123="No data","x",IF('Indicator Data'!AC123&gt;W$136,0,IF('Indicator Data'!AC123&lt;W$135,10,(W$136-'Indicator Data'!AC123)/(W$136-W$135)*10)))</f>
        <v>10</v>
      </c>
      <c r="X121" s="3">
        <f t="shared" si="16"/>
        <v>9.1322689742348437</v>
      </c>
      <c r="Y121" s="5">
        <f t="shared" si="17"/>
        <v>9.4298494789233001</v>
      </c>
      <c r="Z121" s="83"/>
    </row>
    <row r="122" spans="1:26" s="11" customFormat="1" x14ac:dyDescent="0.25">
      <c r="A122" s="11" t="s">
        <v>465</v>
      </c>
      <c r="B122" s="30" t="s">
        <v>4</v>
      </c>
      <c r="C122" s="30" t="s">
        <v>595</v>
      </c>
      <c r="D122" s="2" t="str">
        <f>IF('Indicator Data'!AU124="No data","x",IF('Indicator Data'!AU124&gt;D$136,0,IF('Indicator Data'!AU124&lt;D$135,10,(D$136-'Indicator Data'!AU124)/(D$136-D$135)*10)))</f>
        <v>x</v>
      </c>
      <c r="E122" s="131">
        <f>(VLOOKUP($B122,'Indicator Data (national)'!$B$5:$BB$13,51,FALSE)+VLOOKUP($B122,'Indicator Data (national)'!$B$5:$BB$13,52,FALSE)+VLOOKUP($B122,'Indicator Data (national)'!$B$5:$BB$13,53,FALSE))/VLOOKUP($B122,'Indicator Data (national)'!$B$5:$BB$13,50,FALSE)*1000000</f>
        <v>9.6280839595818068E-2</v>
      </c>
      <c r="F122" s="2">
        <f t="shared" si="10"/>
        <v>9.0371916040418192</v>
      </c>
      <c r="G122" s="3">
        <f t="shared" si="11"/>
        <v>9.0371916040418192</v>
      </c>
      <c r="H122" s="2">
        <f>IF('Indicator Data'!AW124="No data","x",IF('Indicator Data'!AW124&gt;H$136,0,IF('Indicator Data'!AW124&lt;H$135,10,(H$136-'Indicator Data'!AW124)/(H$136-H$135)*10)))</f>
        <v>7.8000000000000007</v>
      </c>
      <c r="I122" s="2">
        <f>IF('Indicator Data'!AV124="No data","x",IF('Indicator Data'!AV124&gt;I$136,0,IF('Indicator Data'!AV124&lt;I$135,10,(I$136-'Indicator Data'!AV124)/(I$136-I$135)*10)))</f>
        <v>7.9919641017913818</v>
      </c>
      <c r="J122" s="3">
        <f t="shared" si="12"/>
        <v>7.8959820508956913</v>
      </c>
      <c r="K122" s="5">
        <f t="shared" si="13"/>
        <v>8.4665868274687561</v>
      </c>
      <c r="L122" s="2">
        <f>IF('Indicator Data'!AY124="No data","x",IF('Indicator Data'!AY124^2&gt;L$136,0,IF('Indicator Data'!AY124^2&lt;L$135,10,(L$136-'Indicator Data'!AY124^2)/(L$136-L$135)*10)))</f>
        <v>9.6125756607023085</v>
      </c>
      <c r="M122" s="2" t="str">
        <f>IF(OR('Indicator Data'!AX124=0,'Indicator Data'!AX124="No data"),"x",IF('Indicator Data'!AX124&gt;M$136,0,IF('Indicator Data'!AX124&lt;M$135,10,(M$136-'Indicator Data'!AX124)/(M$136-M$135)*10)))</f>
        <v>x</v>
      </c>
      <c r="N122" s="2">
        <f>IF('Indicator Data'!AZ124="No data","x",IF('Indicator Data'!AZ124&gt;N$136,0,IF('Indicator Data'!AZ124&lt;N$135,10,(N$136-'Indicator Data'!AZ124)/(N$136-N$135)*10)))</f>
        <v>9.77</v>
      </c>
      <c r="O122" s="2">
        <f>IF('Indicator Data'!BA124="No data","x",IF('Indicator Data'!BA124&gt;O$136,0,IF('Indicator Data'!BA124&lt;O$135,10,(O$136-'Indicator Data'!BA124)/(O$136-O$135)*10)))</f>
        <v>8.4325960602362091</v>
      </c>
      <c r="P122" s="3">
        <f t="shared" si="14"/>
        <v>9.2717239069795045</v>
      </c>
      <c r="Q122" s="2">
        <f>IF('Indicator Data'!BB124="No data","x",IF('Indicator Data'!BB124&gt;Q$136,0,IF('Indicator Data'!BB124&lt;Q$135,10,(Q$136-'Indicator Data'!BB124)/(Q$136-Q$135)*10)))</f>
        <v>9.81111111111111</v>
      </c>
      <c r="R122" s="2">
        <f>IF('Indicator Data'!BC124="No data","x",IF('Indicator Data'!BC124&gt;R$136,0,IF('Indicator Data'!BC124&lt;R$135,10,(R$136-'Indicator Data'!BC124)/(R$136-R$135)*10)))</f>
        <v>9.9600000000000009</v>
      </c>
      <c r="S122" s="3">
        <f t="shared" si="15"/>
        <v>9.8855555555555554</v>
      </c>
      <c r="T122" s="2">
        <f>IF('Indicator Data'!V124="No data","x",IF('Indicator Data'!V124&gt;T$136,0,IF('Indicator Data'!V124&lt;T$135,10,(T$136-'Indicator Data'!V124)/(T$136-T$135)*10)))</f>
        <v>9.9</v>
      </c>
      <c r="U122" s="2">
        <f>IF('Indicator Data'!W124="No data","x",IF('Indicator Data'!W124&gt;U$136,0,IF('Indicator Data'!W124&lt;U$135,10,(U$136-'Indicator Data'!W124)/(U$136-U$135)*10)))</f>
        <v>7.1383448984712476</v>
      </c>
      <c r="V122" s="2">
        <f>IF('Indicator Data'!X124="No data","x",IF('Indicator Data'!X124&gt;V$136,0,IF('Indicator Data'!X124&lt;V$135,10,(V$136-'Indicator Data'!X124)/(V$136-V$135)*10)))</f>
        <v>10</v>
      </c>
      <c r="W122" s="2">
        <f>IF('Indicator Data'!AC124="No data","x",IF('Indicator Data'!AC124&gt;W$136,0,IF('Indicator Data'!AC124&lt;W$135,10,(W$136-'Indicator Data'!AC124)/(W$136-W$135)*10)))</f>
        <v>10</v>
      </c>
      <c r="X122" s="3">
        <f t="shared" si="16"/>
        <v>9.2595862246178111</v>
      </c>
      <c r="Y122" s="5">
        <f t="shared" si="17"/>
        <v>9.472288562384291</v>
      </c>
      <c r="Z122" s="83"/>
    </row>
    <row r="123" spans="1:26" s="11" customFormat="1" x14ac:dyDescent="0.25">
      <c r="A123" s="11" t="s">
        <v>466</v>
      </c>
      <c r="B123" s="30" t="s">
        <v>4</v>
      </c>
      <c r="C123" s="30" t="s">
        <v>596</v>
      </c>
      <c r="D123" s="2" t="str">
        <f>IF('Indicator Data'!AU125="No data","x",IF('Indicator Data'!AU125&gt;D$136,0,IF('Indicator Data'!AU125&lt;D$135,10,(D$136-'Indicator Data'!AU125)/(D$136-D$135)*10)))</f>
        <v>x</v>
      </c>
      <c r="E123" s="131">
        <f>(VLOOKUP($B123,'Indicator Data (national)'!$B$5:$BB$13,51,FALSE)+VLOOKUP($B123,'Indicator Data (national)'!$B$5:$BB$13,52,FALSE)+VLOOKUP($B123,'Indicator Data (national)'!$B$5:$BB$13,53,FALSE))/VLOOKUP($B123,'Indicator Data (national)'!$B$5:$BB$13,50,FALSE)*1000000</f>
        <v>9.6280839595818068E-2</v>
      </c>
      <c r="F123" s="2">
        <f t="shared" si="10"/>
        <v>9.0371916040418192</v>
      </c>
      <c r="G123" s="3">
        <f t="shared" si="11"/>
        <v>9.0371916040418192</v>
      </c>
      <c r="H123" s="2">
        <f>IF('Indicator Data'!AW125="No data","x",IF('Indicator Data'!AW125&gt;H$136,0,IF('Indicator Data'!AW125&lt;H$135,10,(H$136-'Indicator Data'!AW125)/(H$136-H$135)*10)))</f>
        <v>7.8000000000000007</v>
      </c>
      <c r="I123" s="2">
        <f>IF('Indicator Data'!AV125="No data","x",IF('Indicator Data'!AV125&gt;I$136,0,IF('Indicator Data'!AV125&lt;I$135,10,(I$136-'Indicator Data'!AV125)/(I$136-I$135)*10)))</f>
        <v>7.9919641017913818</v>
      </c>
      <c r="J123" s="3">
        <f t="shared" si="12"/>
        <v>7.8959820508956913</v>
      </c>
      <c r="K123" s="5">
        <f t="shared" si="13"/>
        <v>8.4665868274687561</v>
      </c>
      <c r="L123" s="2">
        <f>IF('Indicator Data'!AY125="No data","x",IF('Indicator Data'!AY125^2&gt;L$136,0,IF('Indicator Data'!AY125^2&lt;L$135,10,(L$136-'Indicator Data'!AY125^2)/(L$136-L$135)*10)))</f>
        <v>9.6125756607023085</v>
      </c>
      <c r="M123" s="2" t="str">
        <f>IF(OR('Indicator Data'!AX125=0,'Indicator Data'!AX125="No data"),"x",IF('Indicator Data'!AX125&gt;M$136,0,IF('Indicator Data'!AX125&lt;M$135,10,(M$136-'Indicator Data'!AX125)/(M$136-M$135)*10)))</f>
        <v>x</v>
      </c>
      <c r="N123" s="2">
        <f>IF('Indicator Data'!AZ125="No data","x",IF('Indicator Data'!AZ125&gt;N$136,0,IF('Indicator Data'!AZ125&lt;N$135,10,(N$136-'Indicator Data'!AZ125)/(N$136-N$135)*10)))</f>
        <v>9.77</v>
      </c>
      <c r="O123" s="2">
        <f>IF('Indicator Data'!BA125="No data","x",IF('Indicator Data'!BA125&gt;O$136,0,IF('Indicator Data'!BA125&lt;O$135,10,(O$136-'Indicator Data'!BA125)/(O$136-O$135)*10)))</f>
        <v>8.4325960602362091</v>
      </c>
      <c r="P123" s="3">
        <f t="shared" si="14"/>
        <v>9.2717239069795045</v>
      </c>
      <c r="Q123" s="2">
        <f>IF('Indicator Data'!BB125="No data","x",IF('Indicator Data'!BB125&gt;Q$136,0,IF('Indicator Data'!BB125&lt;Q$135,10,(Q$136-'Indicator Data'!BB125)/(Q$136-Q$135)*10)))</f>
        <v>9.81111111111111</v>
      </c>
      <c r="R123" s="2">
        <f>IF('Indicator Data'!BC125="No data","x",IF('Indicator Data'!BC125&gt;R$136,0,IF('Indicator Data'!BC125&lt;R$135,10,(R$136-'Indicator Data'!BC125)/(R$136-R$135)*10)))</f>
        <v>9.9600000000000009</v>
      </c>
      <c r="S123" s="3">
        <f t="shared" si="15"/>
        <v>9.8855555555555554</v>
      </c>
      <c r="T123" s="2">
        <f>IF('Indicator Data'!V125="No data","x",IF('Indicator Data'!V125&gt;T$136,0,IF('Indicator Data'!V125&lt;T$135,10,(T$136-'Indicator Data'!V125)/(T$136-T$135)*10)))</f>
        <v>9.9</v>
      </c>
      <c r="U123" s="2">
        <f>IF('Indicator Data'!W125="No data","x",IF('Indicator Data'!W125&gt;U$136,0,IF('Indicator Data'!W125&lt;U$135,10,(U$136-'Indicator Data'!W125)/(U$136-U$135)*10)))</f>
        <v>5.7723764768747756</v>
      </c>
      <c r="V123" s="2">
        <f>IF('Indicator Data'!X125="No data","x",IF('Indicator Data'!X125&gt;V$136,0,IF('Indicator Data'!X125&lt;V$135,10,(V$136-'Indicator Data'!X125)/(V$136-V$135)*10)))</f>
        <v>10</v>
      </c>
      <c r="W123" s="2">
        <f>IF('Indicator Data'!AC125="No data","x",IF('Indicator Data'!AC125&gt;W$136,0,IF('Indicator Data'!AC125&lt;W$135,10,(W$136-'Indicator Data'!AC125)/(W$136-W$135)*10)))</f>
        <v>10</v>
      </c>
      <c r="X123" s="3">
        <f t="shared" si="16"/>
        <v>8.9180941192186935</v>
      </c>
      <c r="Y123" s="5">
        <f t="shared" si="17"/>
        <v>9.3584578605845845</v>
      </c>
      <c r="Z123" s="83"/>
    </row>
    <row r="124" spans="1:26" s="11" customFormat="1" x14ac:dyDescent="0.25">
      <c r="A124" s="11" t="s">
        <v>467</v>
      </c>
      <c r="B124" s="30" t="s">
        <v>4</v>
      </c>
      <c r="C124" s="30" t="s">
        <v>597</v>
      </c>
      <c r="D124" s="2" t="str">
        <f>IF('Indicator Data'!AU126="No data","x",IF('Indicator Data'!AU126&gt;D$136,0,IF('Indicator Data'!AU126&lt;D$135,10,(D$136-'Indicator Data'!AU126)/(D$136-D$135)*10)))</f>
        <v>x</v>
      </c>
      <c r="E124" s="131">
        <f>(VLOOKUP($B124,'Indicator Data (national)'!$B$5:$BB$13,51,FALSE)+VLOOKUP($B124,'Indicator Data (national)'!$B$5:$BB$13,52,FALSE)+VLOOKUP($B124,'Indicator Data (national)'!$B$5:$BB$13,53,FALSE))/VLOOKUP($B124,'Indicator Data (national)'!$B$5:$BB$13,50,FALSE)*1000000</f>
        <v>9.6280839595818068E-2</v>
      </c>
      <c r="F124" s="2">
        <f t="shared" si="10"/>
        <v>9.0371916040418192</v>
      </c>
      <c r="G124" s="3">
        <f t="shared" si="11"/>
        <v>9.0371916040418192</v>
      </c>
      <c r="H124" s="2">
        <f>IF('Indicator Data'!AW126="No data","x",IF('Indicator Data'!AW126&gt;H$136,0,IF('Indicator Data'!AW126&lt;H$135,10,(H$136-'Indicator Data'!AW126)/(H$136-H$135)*10)))</f>
        <v>7.8000000000000007</v>
      </c>
      <c r="I124" s="2">
        <f>IF('Indicator Data'!AV126="No data","x",IF('Indicator Data'!AV126&gt;I$136,0,IF('Indicator Data'!AV126&lt;I$135,10,(I$136-'Indicator Data'!AV126)/(I$136-I$135)*10)))</f>
        <v>7.9919641017913818</v>
      </c>
      <c r="J124" s="3">
        <f t="shared" si="12"/>
        <v>7.8959820508956913</v>
      </c>
      <c r="K124" s="5">
        <f t="shared" si="13"/>
        <v>8.4665868274687561</v>
      </c>
      <c r="L124" s="2">
        <f>IF('Indicator Data'!AY126="No data","x",IF('Indicator Data'!AY126^2&gt;L$136,0,IF('Indicator Data'!AY126^2&lt;L$135,10,(L$136-'Indicator Data'!AY126^2)/(L$136-L$135)*10)))</f>
        <v>9.6125756607023085</v>
      </c>
      <c r="M124" s="2" t="str">
        <f>IF(OR('Indicator Data'!AX126=0,'Indicator Data'!AX126="No data"),"x",IF('Indicator Data'!AX126&gt;M$136,0,IF('Indicator Data'!AX126&lt;M$135,10,(M$136-'Indicator Data'!AX126)/(M$136-M$135)*10)))</f>
        <v>x</v>
      </c>
      <c r="N124" s="2">
        <f>IF('Indicator Data'!AZ126="No data","x",IF('Indicator Data'!AZ126&gt;N$136,0,IF('Indicator Data'!AZ126&lt;N$135,10,(N$136-'Indicator Data'!AZ126)/(N$136-N$135)*10)))</f>
        <v>9.77</v>
      </c>
      <c r="O124" s="2">
        <f>IF('Indicator Data'!BA126="No data","x",IF('Indicator Data'!BA126&gt;O$136,0,IF('Indicator Data'!BA126&lt;O$135,10,(O$136-'Indicator Data'!BA126)/(O$136-O$135)*10)))</f>
        <v>8.4325960602362091</v>
      </c>
      <c r="P124" s="3">
        <f t="shared" si="14"/>
        <v>9.2717239069795045</v>
      </c>
      <c r="Q124" s="2">
        <f>IF('Indicator Data'!BB126="No data","x",IF('Indicator Data'!BB126&gt;Q$136,0,IF('Indicator Data'!BB126&lt;Q$135,10,(Q$136-'Indicator Data'!BB126)/(Q$136-Q$135)*10)))</f>
        <v>9.81111111111111</v>
      </c>
      <c r="R124" s="2">
        <f>IF('Indicator Data'!BC126="No data","x",IF('Indicator Data'!BC126&gt;R$136,0,IF('Indicator Data'!BC126&lt;R$135,10,(R$136-'Indicator Data'!BC126)/(R$136-R$135)*10)))</f>
        <v>9.9600000000000009</v>
      </c>
      <c r="S124" s="3">
        <f t="shared" si="15"/>
        <v>9.8855555555555554</v>
      </c>
      <c r="T124" s="2">
        <f>IF('Indicator Data'!V126="No data","x",IF('Indicator Data'!V126&gt;T$136,0,IF('Indicator Data'!V126&lt;T$135,10,(T$136-'Indicator Data'!V126)/(T$136-T$135)*10)))</f>
        <v>9.9</v>
      </c>
      <c r="U124" s="2">
        <f>IF('Indicator Data'!W126="No data","x",IF('Indicator Data'!W126&gt;U$136,0,IF('Indicator Data'!W126&lt;U$135,10,(U$136-'Indicator Data'!W126)/(U$136-U$135)*10)))</f>
        <v>6.3077353989369458</v>
      </c>
      <c r="V124" s="2">
        <f>IF('Indicator Data'!X126="No data","x",IF('Indicator Data'!X126&gt;V$136,0,IF('Indicator Data'!X126&lt;V$135,10,(V$136-'Indicator Data'!X126)/(V$136-V$135)*10)))</f>
        <v>10</v>
      </c>
      <c r="W124" s="2">
        <f>IF('Indicator Data'!AC126="No data","x",IF('Indicator Data'!AC126&gt;W$136,0,IF('Indicator Data'!AC126&lt;W$135,10,(W$136-'Indicator Data'!AC126)/(W$136-W$135)*10)))</f>
        <v>10</v>
      </c>
      <c r="X124" s="3">
        <f t="shared" si="16"/>
        <v>9.0519338497342368</v>
      </c>
      <c r="Y124" s="5">
        <f t="shared" si="17"/>
        <v>9.403071104089765</v>
      </c>
      <c r="Z124" s="83"/>
    </row>
    <row r="125" spans="1:26" s="11" customFormat="1" x14ac:dyDescent="0.25">
      <c r="A125" s="11" t="s">
        <v>468</v>
      </c>
      <c r="B125" s="30" t="s">
        <v>4</v>
      </c>
      <c r="C125" s="30" t="s">
        <v>598</v>
      </c>
      <c r="D125" s="2" t="str">
        <f>IF('Indicator Data'!AU127="No data","x",IF('Indicator Data'!AU127&gt;D$136,0,IF('Indicator Data'!AU127&lt;D$135,10,(D$136-'Indicator Data'!AU127)/(D$136-D$135)*10)))</f>
        <v>x</v>
      </c>
      <c r="E125" s="131">
        <f>(VLOOKUP($B125,'Indicator Data (national)'!$B$5:$BB$13,51,FALSE)+VLOOKUP($B125,'Indicator Data (national)'!$B$5:$BB$13,52,FALSE)+VLOOKUP($B125,'Indicator Data (national)'!$B$5:$BB$13,53,FALSE))/VLOOKUP($B125,'Indicator Data (national)'!$B$5:$BB$13,50,FALSE)*1000000</f>
        <v>9.6280839595818068E-2</v>
      </c>
      <c r="F125" s="2">
        <f t="shared" si="10"/>
        <v>9.0371916040418192</v>
      </c>
      <c r="G125" s="3">
        <f t="shared" si="11"/>
        <v>9.0371916040418192</v>
      </c>
      <c r="H125" s="2">
        <f>IF('Indicator Data'!AW127="No data","x",IF('Indicator Data'!AW127&gt;H$136,0,IF('Indicator Data'!AW127&lt;H$135,10,(H$136-'Indicator Data'!AW127)/(H$136-H$135)*10)))</f>
        <v>7.8000000000000007</v>
      </c>
      <c r="I125" s="2">
        <f>IF('Indicator Data'!AV127="No data","x",IF('Indicator Data'!AV127&gt;I$136,0,IF('Indicator Data'!AV127&lt;I$135,10,(I$136-'Indicator Data'!AV127)/(I$136-I$135)*10)))</f>
        <v>7.9919641017913818</v>
      </c>
      <c r="J125" s="3">
        <f t="shared" si="12"/>
        <v>7.8959820508956913</v>
      </c>
      <c r="K125" s="5">
        <f t="shared" si="13"/>
        <v>8.4665868274687561</v>
      </c>
      <c r="L125" s="2">
        <f>IF('Indicator Data'!AY127="No data","x",IF('Indicator Data'!AY127^2&gt;L$136,0,IF('Indicator Data'!AY127^2&lt;L$135,10,(L$136-'Indicator Data'!AY127^2)/(L$136-L$135)*10)))</f>
        <v>9.6125756607023085</v>
      </c>
      <c r="M125" s="2" t="str">
        <f>IF(OR('Indicator Data'!AX127=0,'Indicator Data'!AX127="No data"),"x",IF('Indicator Data'!AX127&gt;M$136,0,IF('Indicator Data'!AX127&lt;M$135,10,(M$136-'Indicator Data'!AX127)/(M$136-M$135)*10)))</f>
        <v>x</v>
      </c>
      <c r="N125" s="2">
        <f>IF('Indicator Data'!AZ127="No data","x",IF('Indicator Data'!AZ127&gt;N$136,0,IF('Indicator Data'!AZ127&lt;N$135,10,(N$136-'Indicator Data'!AZ127)/(N$136-N$135)*10)))</f>
        <v>9.77</v>
      </c>
      <c r="O125" s="2">
        <f>IF('Indicator Data'!BA127="No data","x",IF('Indicator Data'!BA127&gt;O$136,0,IF('Indicator Data'!BA127&lt;O$135,10,(O$136-'Indicator Data'!BA127)/(O$136-O$135)*10)))</f>
        <v>8.4325960602362091</v>
      </c>
      <c r="P125" s="3">
        <f t="shared" si="14"/>
        <v>9.2717239069795045</v>
      </c>
      <c r="Q125" s="2">
        <f>IF('Indicator Data'!BB127="No data","x",IF('Indicator Data'!BB127&gt;Q$136,0,IF('Indicator Data'!BB127&lt;Q$135,10,(Q$136-'Indicator Data'!BB127)/(Q$136-Q$135)*10)))</f>
        <v>9.81111111111111</v>
      </c>
      <c r="R125" s="2">
        <f>IF('Indicator Data'!BC127="No data","x",IF('Indicator Data'!BC127&gt;R$136,0,IF('Indicator Data'!BC127&lt;R$135,10,(R$136-'Indicator Data'!BC127)/(R$136-R$135)*10)))</f>
        <v>9.9600000000000009</v>
      </c>
      <c r="S125" s="3">
        <f t="shared" si="15"/>
        <v>9.8855555555555554</v>
      </c>
      <c r="T125" s="2">
        <f>IF('Indicator Data'!V127="No data","x",IF('Indicator Data'!V127&gt;T$136,0,IF('Indicator Data'!V127&lt;T$135,10,(T$136-'Indicator Data'!V127)/(T$136-T$135)*10)))</f>
        <v>9.9</v>
      </c>
      <c r="U125" s="2">
        <f>IF('Indicator Data'!W127="No data","x",IF('Indicator Data'!W127&gt;U$136,0,IF('Indicator Data'!W127&lt;U$135,10,(U$136-'Indicator Data'!W127)/(U$136-U$135)*10)))</f>
        <v>7.7190476622389115</v>
      </c>
      <c r="V125" s="2">
        <f>IF('Indicator Data'!X127="No data","x",IF('Indicator Data'!X127&gt;V$136,0,IF('Indicator Data'!X127&lt;V$135,10,(V$136-'Indicator Data'!X127)/(V$136-V$135)*10)))</f>
        <v>10</v>
      </c>
      <c r="W125" s="2">
        <f>IF('Indicator Data'!AC127="No data","x",IF('Indicator Data'!AC127&gt;W$136,0,IF('Indicator Data'!AC127&lt;W$135,10,(W$136-'Indicator Data'!AC127)/(W$136-W$135)*10)))</f>
        <v>10</v>
      </c>
      <c r="X125" s="3">
        <f t="shared" si="16"/>
        <v>9.4047619155597282</v>
      </c>
      <c r="Y125" s="5">
        <f t="shared" si="17"/>
        <v>9.5206804593649288</v>
      </c>
      <c r="Z125" s="83"/>
    </row>
    <row r="126" spans="1:26" s="11" customFormat="1" x14ac:dyDescent="0.25">
      <c r="A126" s="11" t="s">
        <v>469</v>
      </c>
      <c r="B126" s="30" t="s">
        <v>4</v>
      </c>
      <c r="C126" s="30" t="s">
        <v>599</v>
      </c>
      <c r="D126" s="2" t="str">
        <f>IF('Indicator Data'!AU128="No data","x",IF('Indicator Data'!AU128&gt;D$136,0,IF('Indicator Data'!AU128&lt;D$135,10,(D$136-'Indicator Data'!AU128)/(D$136-D$135)*10)))</f>
        <v>x</v>
      </c>
      <c r="E126" s="131">
        <f>(VLOOKUP($B126,'Indicator Data (national)'!$B$5:$BB$13,51,FALSE)+VLOOKUP($B126,'Indicator Data (national)'!$B$5:$BB$13,52,FALSE)+VLOOKUP($B126,'Indicator Data (national)'!$B$5:$BB$13,53,FALSE))/VLOOKUP($B126,'Indicator Data (national)'!$B$5:$BB$13,50,FALSE)*1000000</f>
        <v>9.6280839595818068E-2</v>
      </c>
      <c r="F126" s="2">
        <f t="shared" si="10"/>
        <v>9.0371916040418192</v>
      </c>
      <c r="G126" s="3">
        <f t="shared" si="11"/>
        <v>9.0371916040418192</v>
      </c>
      <c r="H126" s="2">
        <f>IF('Indicator Data'!AW128="No data","x",IF('Indicator Data'!AW128&gt;H$136,0,IF('Indicator Data'!AW128&lt;H$135,10,(H$136-'Indicator Data'!AW128)/(H$136-H$135)*10)))</f>
        <v>7.8000000000000007</v>
      </c>
      <c r="I126" s="2">
        <f>IF('Indicator Data'!AV128="No data","x",IF('Indicator Data'!AV128&gt;I$136,0,IF('Indicator Data'!AV128&lt;I$135,10,(I$136-'Indicator Data'!AV128)/(I$136-I$135)*10)))</f>
        <v>7.9919641017913818</v>
      </c>
      <c r="J126" s="3">
        <f t="shared" si="12"/>
        <v>7.8959820508956913</v>
      </c>
      <c r="K126" s="5">
        <f t="shared" si="13"/>
        <v>8.4665868274687561</v>
      </c>
      <c r="L126" s="2">
        <f>IF('Indicator Data'!AY128="No data","x",IF('Indicator Data'!AY128^2&gt;L$136,0,IF('Indicator Data'!AY128^2&lt;L$135,10,(L$136-'Indicator Data'!AY128^2)/(L$136-L$135)*10)))</f>
        <v>9.6125756607023085</v>
      </c>
      <c r="M126" s="2" t="str">
        <f>IF(OR('Indicator Data'!AX128=0,'Indicator Data'!AX128="No data"),"x",IF('Indicator Data'!AX128&gt;M$136,0,IF('Indicator Data'!AX128&lt;M$135,10,(M$136-'Indicator Data'!AX128)/(M$136-M$135)*10)))</f>
        <v>x</v>
      </c>
      <c r="N126" s="2">
        <f>IF('Indicator Data'!AZ128="No data","x",IF('Indicator Data'!AZ128&gt;N$136,0,IF('Indicator Data'!AZ128&lt;N$135,10,(N$136-'Indicator Data'!AZ128)/(N$136-N$135)*10)))</f>
        <v>9.77</v>
      </c>
      <c r="O126" s="2">
        <f>IF('Indicator Data'!BA128="No data","x",IF('Indicator Data'!BA128&gt;O$136,0,IF('Indicator Data'!BA128&lt;O$135,10,(O$136-'Indicator Data'!BA128)/(O$136-O$135)*10)))</f>
        <v>8.4325960602362091</v>
      </c>
      <c r="P126" s="3">
        <f t="shared" si="14"/>
        <v>9.2717239069795045</v>
      </c>
      <c r="Q126" s="2">
        <f>IF('Indicator Data'!BB128="No data","x",IF('Indicator Data'!BB128&gt;Q$136,0,IF('Indicator Data'!BB128&lt;Q$135,10,(Q$136-'Indicator Data'!BB128)/(Q$136-Q$135)*10)))</f>
        <v>9.81111111111111</v>
      </c>
      <c r="R126" s="2">
        <f>IF('Indicator Data'!BC128="No data","x",IF('Indicator Data'!BC128&gt;R$136,0,IF('Indicator Data'!BC128&lt;R$135,10,(R$136-'Indicator Data'!BC128)/(R$136-R$135)*10)))</f>
        <v>9.9600000000000009</v>
      </c>
      <c r="S126" s="3">
        <f t="shared" si="15"/>
        <v>9.8855555555555554</v>
      </c>
      <c r="T126" s="2">
        <f>IF('Indicator Data'!V128="No data","x",IF('Indicator Data'!V128&gt;T$136,0,IF('Indicator Data'!V128&lt;T$135,10,(T$136-'Indicator Data'!V128)/(T$136-T$135)*10)))</f>
        <v>9.9</v>
      </c>
      <c r="U126" s="2">
        <f>IF('Indicator Data'!W128="No data","x",IF('Indicator Data'!W128&gt;U$136,0,IF('Indicator Data'!W128&lt;U$135,10,(U$136-'Indicator Data'!W128)/(U$136-U$135)*10)))</f>
        <v>8.1302531981038957</v>
      </c>
      <c r="V126" s="2">
        <f>IF('Indicator Data'!X128="No data","x",IF('Indicator Data'!X128&gt;V$136,0,IF('Indicator Data'!X128&lt;V$135,10,(V$136-'Indicator Data'!X128)/(V$136-V$135)*10)))</f>
        <v>10</v>
      </c>
      <c r="W126" s="2">
        <f>IF('Indicator Data'!AC128="No data","x",IF('Indicator Data'!AC128&gt;W$136,0,IF('Indicator Data'!AC128&lt;W$135,10,(W$136-'Indicator Data'!AC128)/(W$136-W$135)*10)))</f>
        <v>10</v>
      </c>
      <c r="X126" s="3">
        <f t="shared" si="16"/>
        <v>9.5075632995259731</v>
      </c>
      <c r="Y126" s="5">
        <f t="shared" si="17"/>
        <v>9.5549475873536771</v>
      </c>
      <c r="Z126" s="83"/>
    </row>
    <row r="127" spans="1:26" s="11" customFormat="1" x14ac:dyDescent="0.25">
      <c r="A127" s="11" t="s">
        <v>470</v>
      </c>
      <c r="B127" s="30" t="s">
        <v>4</v>
      </c>
      <c r="C127" s="30" t="s">
        <v>600</v>
      </c>
      <c r="D127" s="2" t="str">
        <f>IF('Indicator Data'!AU129="No data","x",IF('Indicator Data'!AU129&gt;D$136,0,IF('Indicator Data'!AU129&lt;D$135,10,(D$136-'Indicator Data'!AU129)/(D$136-D$135)*10)))</f>
        <v>x</v>
      </c>
      <c r="E127" s="131">
        <f>(VLOOKUP($B127,'Indicator Data (national)'!$B$5:$BB$13,51,FALSE)+VLOOKUP($B127,'Indicator Data (national)'!$B$5:$BB$13,52,FALSE)+VLOOKUP($B127,'Indicator Data (national)'!$B$5:$BB$13,53,FALSE))/VLOOKUP($B127,'Indicator Data (national)'!$B$5:$BB$13,50,FALSE)*1000000</f>
        <v>9.6280839595818068E-2</v>
      </c>
      <c r="F127" s="2">
        <f t="shared" si="10"/>
        <v>9.0371916040418192</v>
      </c>
      <c r="G127" s="3">
        <f t="shared" si="11"/>
        <v>9.0371916040418192</v>
      </c>
      <c r="H127" s="2">
        <f>IF('Indicator Data'!AW129="No data","x",IF('Indicator Data'!AW129&gt;H$136,0,IF('Indicator Data'!AW129&lt;H$135,10,(H$136-'Indicator Data'!AW129)/(H$136-H$135)*10)))</f>
        <v>7.8000000000000007</v>
      </c>
      <c r="I127" s="2">
        <f>IF('Indicator Data'!AV129="No data","x",IF('Indicator Data'!AV129&gt;I$136,0,IF('Indicator Data'!AV129&lt;I$135,10,(I$136-'Indicator Data'!AV129)/(I$136-I$135)*10)))</f>
        <v>7.9919641017913818</v>
      </c>
      <c r="J127" s="3">
        <f t="shared" si="12"/>
        <v>7.8959820508956913</v>
      </c>
      <c r="K127" s="5">
        <f t="shared" si="13"/>
        <v>8.4665868274687561</v>
      </c>
      <c r="L127" s="2">
        <f>IF('Indicator Data'!AY129="No data","x",IF('Indicator Data'!AY129^2&gt;L$136,0,IF('Indicator Data'!AY129^2&lt;L$135,10,(L$136-'Indicator Data'!AY129^2)/(L$136-L$135)*10)))</f>
        <v>9.6125756607023085</v>
      </c>
      <c r="M127" s="2" t="str">
        <f>IF(OR('Indicator Data'!AX129=0,'Indicator Data'!AX129="No data"),"x",IF('Indicator Data'!AX129&gt;M$136,0,IF('Indicator Data'!AX129&lt;M$135,10,(M$136-'Indicator Data'!AX129)/(M$136-M$135)*10)))</f>
        <v>x</v>
      </c>
      <c r="N127" s="2">
        <f>IF('Indicator Data'!AZ129="No data","x",IF('Indicator Data'!AZ129&gt;N$136,0,IF('Indicator Data'!AZ129&lt;N$135,10,(N$136-'Indicator Data'!AZ129)/(N$136-N$135)*10)))</f>
        <v>9.77</v>
      </c>
      <c r="O127" s="2">
        <f>IF('Indicator Data'!BA129="No data","x",IF('Indicator Data'!BA129&gt;O$136,0,IF('Indicator Data'!BA129&lt;O$135,10,(O$136-'Indicator Data'!BA129)/(O$136-O$135)*10)))</f>
        <v>8.4325960602362091</v>
      </c>
      <c r="P127" s="3">
        <f t="shared" si="14"/>
        <v>9.2717239069795045</v>
      </c>
      <c r="Q127" s="2">
        <f>IF('Indicator Data'!BB129="No data","x",IF('Indicator Data'!BB129&gt;Q$136,0,IF('Indicator Data'!BB129&lt;Q$135,10,(Q$136-'Indicator Data'!BB129)/(Q$136-Q$135)*10)))</f>
        <v>9.81111111111111</v>
      </c>
      <c r="R127" s="2">
        <f>IF('Indicator Data'!BC129="No data","x",IF('Indicator Data'!BC129&gt;R$136,0,IF('Indicator Data'!BC129&lt;R$135,10,(R$136-'Indicator Data'!BC129)/(R$136-R$135)*10)))</f>
        <v>9.9600000000000009</v>
      </c>
      <c r="S127" s="3">
        <f t="shared" si="15"/>
        <v>9.8855555555555554</v>
      </c>
      <c r="T127" s="2">
        <f>IF('Indicator Data'!V129="No data","x",IF('Indicator Data'!V129&gt;T$136,0,IF('Indicator Data'!V129&lt;T$135,10,(T$136-'Indicator Data'!V129)/(T$136-T$135)*10)))</f>
        <v>9.9</v>
      </c>
      <c r="U127" s="2">
        <f>IF('Indicator Data'!W129="No data","x",IF('Indicator Data'!W129&gt;U$136,0,IF('Indicator Data'!W129&lt;U$135,10,(U$136-'Indicator Data'!W129)/(U$136-U$135)*10)))</f>
        <v>7.2539402743576575</v>
      </c>
      <c r="V127" s="2">
        <f>IF('Indicator Data'!X129="No data","x",IF('Indicator Data'!X129&gt;V$136,0,IF('Indicator Data'!X129&lt;V$135,10,(V$136-'Indicator Data'!X129)/(V$136-V$135)*10)))</f>
        <v>10</v>
      </c>
      <c r="W127" s="2">
        <f>IF('Indicator Data'!AC129="No data","x",IF('Indicator Data'!AC129&gt;W$136,0,IF('Indicator Data'!AC129&lt;W$135,10,(W$136-'Indicator Data'!AC129)/(W$136-W$135)*10)))</f>
        <v>10</v>
      </c>
      <c r="X127" s="3">
        <f t="shared" si="16"/>
        <v>9.2884850685894147</v>
      </c>
      <c r="Y127" s="5">
        <f t="shared" si="17"/>
        <v>9.4819215103748249</v>
      </c>
      <c r="Z127" s="83"/>
    </row>
    <row r="128" spans="1:26" s="11" customFormat="1" x14ac:dyDescent="0.25">
      <c r="A128" s="11" t="s">
        <v>471</v>
      </c>
      <c r="B128" s="30" t="s">
        <v>4</v>
      </c>
      <c r="C128" s="30" t="s">
        <v>601</v>
      </c>
      <c r="D128" s="2" t="str">
        <f>IF('Indicator Data'!AU130="No data","x",IF('Indicator Data'!AU130&gt;D$136,0,IF('Indicator Data'!AU130&lt;D$135,10,(D$136-'Indicator Data'!AU130)/(D$136-D$135)*10)))</f>
        <v>x</v>
      </c>
      <c r="E128" s="131">
        <f>(VLOOKUP($B128,'Indicator Data (national)'!$B$5:$BB$13,51,FALSE)+VLOOKUP($B128,'Indicator Data (national)'!$B$5:$BB$13,52,FALSE)+VLOOKUP($B128,'Indicator Data (national)'!$B$5:$BB$13,53,FALSE))/VLOOKUP($B128,'Indicator Data (national)'!$B$5:$BB$13,50,FALSE)*1000000</f>
        <v>9.6280839595818068E-2</v>
      </c>
      <c r="F128" s="2">
        <f t="shared" si="10"/>
        <v>9.0371916040418192</v>
      </c>
      <c r="G128" s="3">
        <f t="shared" si="11"/>
        <v>9.0371916040418192</v>
      </c>
      <c r="H128" s="2">
        <f>IF('Indicator Data'!AW130="No data","x",IF('Indicator Data'!AW130&gt;H$136,0,IF('Indicator Data'!AW130&lt;H$135,10,(H$136-'Indicator Data'!AW130)/(H$136-H$135)*10)))</f>
        <v>7.8000000000000007</v>
      </c>
      <c r="I128" s="2">
        <f>IF('Indicator Data'!AV130="No data","x",IF('Indicator Data'!AV130&gt;I$136,0,IF('Indicator Data'!AV130&lt;I$135,10,(I$136-'Indicator Data'!AV130)/(I$136-I$135)*10)))</f>
        <v>7.9919641017913818</v>
      </c>
      <c r="J128" s="3">
        <f t="shared" si="12"/>
        <v>7.8959820508956913</v>
      </c>
      <c r="K128" s="5">
        <f t="shared" si="13"/>
        <v>8.4665868274687561</v>
      </c>
      <c r="L128" s="2">
        <f>IF('Indicator Data'!AY130="No data","x",IF('Indicator Data'!AY130^2&gt;L$136,0,IF('Indicator Data'!AY130^2&lt;L$135,10,(L$136-'Indicator Data'!AY130^2)/(L$136-L$135)*10)))</f>
        <v>9.6125756607023085</v>
      </c>
      <c r="M128" s="2" t="str">
        <f>IF(OR('Indicator Data'!AX130=0,'Indicator Data'!AX130="No data"),"x",IF('Indicator Data'!AX130&gt;M$136,0,IF('Indicator Data'!AX130&lt;M$135,10,(M$136-'Indicator Data'!AX130)/(M$136-M$135)*10)))</f>
        <v>x</v>
      </c>
      <c r="N128" s="2">
        <f>IF('Indicator Data'!AZ130="No data","x",IF('Indicator Data'!AZ130&gt;N$136,0,IF('Indicator Data'!AZ130&lt;N$135,10,(N$136-'Indicator Data'!AZ130)/(N$136-N$135)*10)))</f>
        <v>9.77</v>
      </c>
      <c r="O128" s="2">
        <f>IF('Indicator Data'!BA130="No data","x",IF('Indicator Data'!BA130&gt;O$136,0,IF('Indicator Data'!BA130&lt;O$135,10,(O$136-'Indicator Data'!BA130)/(O$136-O$135)*10)))</f>
        <v>8.4325960602362091</v>
      </c>
      <c r="P128" s="3">
        <f t="shared" si="14"/>
        <v>9.2717239069795045</v>
      </c>
      <c r="Q128" s="2">
        <f>IF('Indicator Data'!BB130="No data","x",IF('Indicator Data'!BB130&gt;Q$136,0,IF('Indicator Data'!BB130&lt;Q$135,10,(Q$136-'Indicator Data'!BB130)/(Q$136-Q$135)*10)))</f>
        <v>9.81111111111111</v>
      </c>
      <c r="R128" s="2">
        <f>IF('Indicator Data'!BC130="No data","x",IF('Indicator Data'!BC130&gt;R$136,0,IF('Indicator Data'!BC130&lt;R$135,10,(R$136-'Indicator Data'!BC130)/(R$136-R$135)*10)))</f>
        <v>9.9600000000000009</v>
      </c>
      <c r="S128" s="3">
        <f t="shared" si="15"/>
        <v>9.8855555555555554</v>
      </c>
      <c r="T128" s="2">
        <f>IF('Indicator Data'!V130="No data","x",IF('Indicator Data'!V130&gt;T$136,0,IF('Indicator Data'!V130&lt;T$135,10,(T$136-'Indicator Data'!V130)/(T$136-T$135)*10)))</f>
        <v>9.9</v>
      </c>
      <c r="U128" s="2" t="str">
        <f>IF('Indicator Data'!W130="No data","x",IF('Indicator Data'!W130&gt;U$136,0,IF('Indicator Data'!W130&lt;U$135,10,(U$136-'Indicator Data'!W130)/(U$136-U$135)*10)))</f>
        <v>x</v>
      </c>
      <c r="V128" s="2">
        <f>IF('Indicator Data'!X130="No data","x",IF('Indicator Data'!X130&gt;V$136,0,IF('Indicator Data'!X130&lt;V$135,10,(V$136-'Indicator Data'!X130)/(V$136-V$135)*10)))</f>
        <v>10</v>
      </c>
      <c r="W128" s="2">
        <f>IF('Indicator Data'!AC130="No data","x",IF('Indicator Data'!AC130&gt;W$136,0,IF('Indicator Data'!AC130&lt;W$135,10,(W$136-'Indicator Data'!AC130)/(W$136-W$135)*10)))</f>
        <v>10</v>
      </c>
      <c r="X128" s="3">
        <f t="shared" si="16"/>
        <v>9.9666666666666668</v>
      </c>
      <c r="Y128" s="5">
        <f t="shared" si="17"/>
        <v>9.7079820430672417</v>
      </c>
      <c r="Z128" s="83"/>
    </row>
    <row r="129" spans="1:26" s="11" customFormat="1" x14ac:dyDescent="0.25">
      <c r="A129" s="11" t="s">
        <v>472</v>
      </c>
      <c r="B129" s="30" t="s">
        <v>4</v>
      </c>
      <c r="C129" s="30" t="s">
        <v>602</v>
      </c>
      <c r="D129" s="2" t="str">
        <f>IF('Indicator Data'!AU131="No data","x",IF('Indicator Data'!AU131&gt;D$136,0,IF('Indicator Data'!AU131&lt;D$135,10,(D$136-'Indicator Data'!AU131)/(D$136-D$135)*10)))</f>
        <v>x</v>
      </c>
      <c r="E129" s="131">
        <f>(VLOOKUP($B129,'Indicator Data (national)'!$B$5:$BB$13,51,FALSE)+VLOOKUP($B129,'Indicator Data (national)'!$B$5:$BB$13,52,FALSE)+VLOOKUP($B129,'Indicator Data (national)'!$B$5:$BB$13,53,FALSE))/VLOOKUP($B129,'Indicator Data (national)'!$B$5:$BB$13,50,FALSE)*1000000</f>
        <v>9.6280839595818068E-2</v>
      </c>
      <c r="F129" s="2">
        <f t="shared" si="10"/>
        <v>9.0371916040418192</v>
      </c>
      <c r="G129" s="3">
        <f t="shared" si="11"/>
        <v>9.0371916040418192</v>
      </c>
      <c r="H129" s="2">
        <f>IF('Indicator Data'!AW131="No data","x",IF('Indicator Data'!AW131&gt;H$136,0,IF('Indicator Data'!AW131&lt;H$135,10,(H$136-'Indicator Data'!AW131)/(H$136-H$135)*10)))</f>
        <v>7.8000000000000007</v>
      </c>
      <c r="I129" s="2">
        <f>IF('Indicator Data'!AV131="No data","x",IF('Indicator Data'!AV131&gt;I$136,0,IF('Indicator Data'!AV131&lt;I$135,10,(I$136-'Indicator Data'!AV131)/(I$136-I$135)*10)))</f>
        <v>7.9919641017913818</v>
      </c>
      <c r="J129" s="3">
        <f t="shared" si="12"/>
        <v>7.8959820508956913</v>
      </c>
      <c r="K129" s="5">
        <f t="shared" si="13"/>
        <v>8.4665868274687561</v>
      </c>
      <c r="L129" s="2">
        <f>IF('Indicator Data'!AY131="No data","x",IF('Indicator Data'!AY131^2&gt;L$136,0,IF('Indicator Data'!AY131^2&lt;L$135,10,(L$136-'Indicator Data'!AY131^2)/(L$136-L$135)*10)))</f>
        <v>9.6125756607023085</v>
      </c>
      <c r="M129" s="2" t="str">
        <f>IF(OR('Indicator Data'!AX131=0,'Indicator Data'!AX131="No data"),"x",IF('Indicator Data'!AX131&gt;M$136,0,IF('Indicator Data'!AX131&lt;M$135,10,(M$136-'Indicator Data'!AX131)/(M$136-M$135)*10)))</f>
        <v>x</v>
      </c>
      <c r="N129" s="2">
        <f>IF('Indicator Data'!AZ131="No data","x",IF('Indicator Data'!AZ131&gt;N$136,0,IF('Indicator Data'!AZ131&lt;N$135,10,(N$136-'Indicator Data'!AZ131)/(N$136-N$135)*10)))</f>
        <v>9.77</v>
      </c>
      <c r="O129" s="2">
        <f>IF('Indicator Data'!BA131="No data","x",IF('Indicator Data'!BA131&gt;O$136,0,IF('Indicator Data'!BA131&lt;O$135,10,(O$136-'Indicator Data'!BA131)/(O$136-O$135)*10)))</f>
        <v>8.4325960602362091</v>
      </c>
      <c r="P129" s="3">
        <f t="shared" si="14"/>
        <v>9.2717239069795045</v>
      </c>
      <c r="Q129" s="2">
        <f>IF('Indicator Data'!BB131="No data","x",IF('Indicator Data'!BB131&gt;Q$136,0,IF('Indicator Data'!BB131&lt;Q$135,10,(Q$136-'Indicator Data'!BB131)/(Q$136-Q$135)*10)))</f>
        <v>9.81111111111111</v>
      </c>
      <c r="R129" s="2">
        <f>IF('Indicator Data'!BC131="No data","x",IF('Indicator Data'!BC131&gt;R$136,0,IF('Indicator Data'!BC131&lt;R$135,10,(R$136-'Indicator Data'!BC131)/(R$136-R$135)*10)))</f>
        <v>9.9600000000000009</v>
      </c>
      <c r="S129" s="3">
        <f t="shared" si="15"/>
        <v>9.8855555555555554</v>
      </c>
      <c r="T129" s="2">
        <f>IF('Indicator Data'!V131="No data","x",IF('Indicator Data'!V131&gt;T$136,0,IF('Indicator Data'!V131&lt;T$135,10,(T$136-'Indicator Data'!V131)/(T$136-T$135)*10)))</f>
        <v>9.9</v>
      </c>
      <c r="U129" s="2">
        <f>IF('Indicator Data'!W131="No data","x",IF('Indicator Data'!W131&gt;U$136,0,IF('Indicator Data'!W131&lt;U$135,10,(U$136-'Indicator Data'!W131)/(U$136-U$135)*10)))</f>
        <v>8.9002183809121469</v>
      </c>
      <c r="V129" s="2">
        <f>IF('Indicator Data'!X131="No data","x",IF('Indicator Data'!X131&gt;V$136,0,IF('Indicator Data'!X131&lt;V$135,10,(V$136-'Indicator Data'!X131)/(V$136-V$135)*10)))</f>
        <v>10</v>
      </c>
      <c r="W129" s="2">
        <f>IF('Indicator Data'!AC131="No data","x",IF('Indicator Data'!AC131&gt;W$136,0,IF('Indicator Data'!AC131&lt;W$135,10,(W$136-'Indicator Data'!AC131)/(W$136-W$135)*10)))</f>
        <v>10</v>
      </c>
      <c r="X129" s="3">
        <f t="shared" si="16"/>
        <v>9.7000545952280355</v>
      </c>
      <c r="Y129" s="5">
        <f t="shared" si="17"/>
        <v>9.6191113525876979</v>
      </c>
      <c r="Z129" s="83"/>
    </row>
    <row r="130" spans="1:26" s="11" customFormat="1" x14ac:dyDescent="0.25">
      <c r="A130" s="11" t="s">
        <v>473</v>
      </c>
      <c r="B130" s="30" t="s">
        <v>4</v>
      </c>
      <c r="C130" s="30" t="s">
        <v>603</v>
      </c>
      <c r="D130" s="2" t="str">
        <f>IF('Indicator Data'!AU132="No data","x",IF('Indicator Data'!AU132&gt;D$136,0,IF('Indicator Data'!AU132&lt;D$135,10,(D$136-'Indicator Data'!AU132)/(D$136-D$135)*10)))</f>
        <v>x</v>
      </c>
      <c r="E130" s="131">
        <f>(VLOOKUP($B130,'Indicator Data (national)'!$B$5:$BB$13,51,FALSE)+VLOOKUP($B130,'Indicator Data (national)'!$B$5:$BB$13,52,FALSE)+VLOOKUP($B130,'Indicator Data (national)'!$B$5:$BB$13,53,FALSE))/VLOOKUP($B130,'Indicator Data (national)'!$B$5:$BB$13,50,FALSE)*1000000</f>
        <v>9.6280839595818068E-2</v>
      </c>
      <c r="F130" s="2">
        <f t="shared" si="10"/>
        <v>9.0371916040418192</v>
      </c>
      <c r="G130" s="3">
        <f t="shared" si="11"/>
        <v>9.0371916040418192</v>
      </c>
      <c r="H130" s="2">
        <f>IF('Indicator Data'!AW132="No data","x",IF('Indicator Data'!AW132&gt;H$136,0,IF('Indicator Data'!AW132&lt;H$135,10,(H$136-'Indicator Data'!AW132)/(H$136-H$135)*10)))</f>
        <v>7.8000000000000007</v>
      </c>
      <c r="I130" s="2">
        <f>IF('Indicator Data'!AV132="No data","x",IF('Indicator Data'!AV132&gt;I$136,0,IF('Indicator Data'!AV132&lt;I$135,10,(I$136-'Indicator Data'!AV132)/(I$136-I$135)*10)))</f>
        <v>7.9919641017913818</v>
      </c>
      <c r="J130" s="3">
        <f t="shared" si="12"/>
        <v>7.8959820508956913</v>
      </c>
      <c r="K130" s="5">
        <f t="shared" si="13"/>
        <v>8.4665868274687561</v>
      </c>
      <c r="L130" s="2">
        <f>IF('Indicator Data'!AY132="No data","x",IF('Indicator Data'!AY132^2&gt;L$136,0,IF('Indicator Data'!AY132^2&lt;L$135,10,(L$136-'Indicator Data'!AY132^2)/(L$136-L$135)*10)))</f>
        <v>9.6125756607023085</v>
      </c>
      <c r="M130" s="2" t="str">
        <f>IF(OR('Indicator Data'!AX132=0,'Indicator Data'!AX132="No data"),"x",IF('Indicator Data'!AX132&gt;M$136,0,IF('Indicator Data'!AX132&lt;M$135,10,(M$136-'Indicator Data'!AX132)/(M$136-M$135)*10)))</f>
        <v>x</v>
      </c>
      <c r="N130" s="2">
        <f>IF('Indicator Data'!AZ132="No data","x",IF('Indicator Data'!AZ132&gt;N$136,0,IF('Indicator Data'!AZ132&lt;N$135,10,(N$136-'Indicator Data'!AZ132)/(N$136-N$135)*10)))</f>
        <v>9.77</v>
      </c>
      <c r="O130" s="2">
        <f>IF('Indicator Data'!BA132="No data","x",IF('Indicator Data'!BA132&gt;O$136,0,IF('Indicator Data'!BA132&lt;O$135,10,(O$136-'Indicator Data'!BA132)/(O$136-O$135)*10)))</f>
        <v>8.4325960602362091</v>
      </c>
      <c r="P130" s="3">
        <f t="shared" si="14"/>
        <v>9.2717239069795045</v>
      </c>
      <c r="Q130" s="2">
        <f>IF('Indicator Data'!BB132="No data","x",IF('Indicator Data'!BB132&gt;Q$136,0,IF('Indicator Data'!BB132&lt;Q$135,10,(Q$136-'Indicator Data'!BB132)/(Q$136-Q$135)*10)))</f>
        <v>9.81111111111111</v>
      </c>
      <c r="R130" s="2">
        <f>IF('Indicator Data'!BC132="No data","x",IF('Indicator Data'!BC132&gt;R$136,0,IF('Indicator Data'!BC132&lt;R$135,10,(R$136-'Indicator Data'!BC132)/(R$136-R$135)*10)))</f>
        <v>9.9600000000000009</v>
      </c>
      <c r="S130" s="3">
        <f t="shared" si="15"/>
        <v>9.8855555555555554</v>
      </c>
      <c r="T130" s="2">
        <f>IF('Indicator Data'!V132="No data","x",IF('Indicator Data'!V132&gt;T$136,0,IF('Indicator Data'!V132&lt;T$135,10,(T$136-'Indicator Data'!V132)/(T$136-T$135)*10)))</f>
        <v>9.9</v>
      </c>
      <c r="U130" s="2">
        <f>IF('Indicator Data'!W132="No data","x",IF('Indicator Data'!W132&gt;U$136,0,IF('Indicator Data'!W132&lt;U$135,10,(U$136-'Indicator Data'!W132)/(U$136-U$135)*10)))</f>
        <v>5.997987840669472</v>
      </c>
      <c r="V130" s="2">
        <f>IF('Indicator Data'!X132="No data","x",IF('Indicator Data'!X132&gt;V$136,0,IF('Indicator Data'!X132&lt;V$135,10,(V$136-'Indicator Data'!X132)/(V$136-V$135)*10)))</f>
        <v>10</v>
      </c>
      <c r="W130" s="2">
        <f>IF('Indicator Data'!AC132="No data","x",IF('Indicator Data'!AC132&gt;W$136,0,IF('Indicator Data'!AC132&lt;W$135,10,(W$136-'Indicator Data'!AC132)/(W$136-W$135)*10)))</f>
        <v>10</v>
      </c>
      <c r="X130" s="3">
        <f t="shared" si="16"/>
        <v>8.9744969601673681</v>
      </c>
      <c r="Y130" s="5">
        <f t="shared" si="17"/>
        <v>9.3772588075674754</v>
      </c>
      <c r="Z130" s="83"/>
    </row>
    <row r="131" spans="1:26" s="11" customFormat="1" x14ac:dyDescent="0.25">
      <c r="A131" s="11" t="s">
        <v>474</v>
      </c>
      <c r="B131" s="30" t="s">
        <v>4</v>
      </c>
      <c r="C131" s="30" t="s">
        <v>604</v>
      </c>
      <c r="D131" s="2" t="str">
        <f>IF('Indicator Data'!AU133="No data","x",IF('Indicator Data'!AU133&gt;D$136,0,IF('Indicator Data'!AU133&lt;D$135,10,(D$136-'Indicator Data'!AU133)/(D$136-D$135)*10)))</f>
        <v>x</v>
      </c>
      <c r="E131" s="131">
        <f>(VLOOKUP($B131,'Indicator Data (national)'!$B$5:$BB$13,51,FALSE)+VLOOKUP($B131,'Indicator Data (national)'!$B$5:$BB$13,52,FALSE)+VLOOKUP($B131,'Indicator Data (national)'!$B$5:$BB$13,53,FALSE))/VLOOKUP($B131,'Indicator Data (national)'!$B$5:$BB$13,50,FALSE)*1000000</f>
        <v>9.6280839595818068E-2</v>
      </c>
      <c r="F131" s="2">
        <f t="shared" si="10"/>
        <v>9.0371916040418192</v>
      </c>
      <c r="G131" s="3">
        <f t="shared" si="11"/>
        <v>9.0371916040418192</v>
      </c>
      <c r="H131" s="2">
        <f>IF('Indicator Data'!AW133="No data","x",IF('Indicator Data'!AW133&gt;H$136,0,IF('Indicator Data'!AW133&lt;H$135,10,(H$136-'Indicator Data'!AW133)/(H$136-H$135)*10)))</f>
        <v>7.8000000000000007</v>
      </c>
      <c r="I131" s="2">
        <f>IF('Indicator Data'!AV133="No data","x",IF('Indicator Data'!AV133&gt;I$136,0,IF('Indicator Data'!AV133&lt;I$135,10,(I$136-'Indicator Data'!AV133)/(I$136-I$135)*10)))</f>
        <v>7.9919641017913818</v>
      </c>
      <c r="J131" s="3">
        <f t="shared" si="12"/>
        <v>7.8959820508956913</v>
      </c>
      <c r="K131" s="5">
        <f t="shared" si="13"/>
        <v>8.4665868274687561</v>
      </c>
      <c r="L131" s="2">
        <f>IF('Indicator Data'!AY133="No data","x",IF('Indicator Data'!AY133^2&gt;L$136,0,IF('Indicator Data'!AY133^2&lt;L$135,10,(L$136-'Indicator Data'!AY133^2)/(L$136-L$135)*10)))</f>
        <v>9.6125756607023085</v>
      </c>
      <c r="M131" s="2" t="str">
        <f>IF(OR('Indicator Data'!AX133=0,'Indicator Data'!AX133="No data"),"x",IF('Indicator Data'!AX133&gt;M$136,0,IF('Indicator Data'!AX133&lt;M$135,10,(M$136-'Indicator Data'!AX133)/(M$136-M$135)*10)))</f>
        <v>x</v>
      </c>
      <c r="N131" s="2">
        <f>IF('Indicator Data'!AZ133="No data","x",IF('Indicator Data'!AZ133&gt;N$136,0,IF('Indicator Data'!AZ133&lt;N$135,10,(N$136-'Indicator Data'!AZ133)/(N$136-N$135)*10)))</f>
        <v>9.77</v>
      </c>
      <c r="O131" s="2">
        <f>IF('Indicator Data'!BA133="No data","x",IF('Indicator Data'!BA133&gt;O$136,0,IF('Indicator Data'!BA133&lt;O$135,10,(O$136-'Indicator Data'!BA133)/(O$136-O$135)*10)))</f>
        <v>8.4325960602362091</v>
      </c>
      <c r="P131" s="3">
        <f t="shared" si="14"/>
        <v>9.2717239069795045</v>
      </c>
      <c r="Q131" s="2">
        <f>IF('Indicator Data'!BB133="No data","x",IF('Indicator Data'!BB133&gt;Q$136,0,IF('Indicator Data'!BB133&lt;Q$135,10,(Q$136-'Indicator Data'!BB133)/(Q$136-Q$135)*10)))</f>
        <v>9.81111111111111</v>
      </c>
      <c r="R131" s="2">
        <f>IF('Indicator Data'!BC133="No data","x",IF('Indicator Data'!BC133&gt;R$136,0,IF('Indicator Data'!BC133&lt;R$135,10,(R$136-'Indicator Data'!BC133)/(R$136-R$135)*10)))</f>
        <v>9.9600000000000009</v>
      </c>
      <c r="S131" s="3">
        <f t="shared" si="15"/>
        <v>9.8855555555555554</v>
      </c>
      <c r="T131" s="2">
        <f>IF('Indicator Data'!V133="No data","x",IF('Indicator Data'!V133&gt;T$136,0,IF('Indicator Data'!V133&lt;T$135,10,(T$136-'Indicator Data'!V133)/(T$136-T$135)*10)))</f>
        <v>9.9</v>
      </c>
      <c r="U131" s="2">
        <f>IF('Indicator Data'!W133="No data","x",IF('Indicator Data'!W133&gt;U$136,0,IF('Indicator Data'!W133&lt;U$135,10,(U$136-'Indicator Data'!W133)/(U$136-U$135)*10)))</f>
        <v>9.2541832884112516</v>
      </c>
      <c r="V131" s="2">
        <f>IF('Indicator Data'!X133="No data","x",IF('Indicator Data'!X133&gt;V$136,0,IF('Indicator Data'!X133&lt;V$135,10,(V$136-'Indicator Data'!X133)/(V$136-V$135)*10)))</f>
        <v>10</v>
      </c>
      <c r="W131" s="2">
        <f>IF('Indicator Data'!AC133="No data","x",IF('Indicator Data'!AC133&gt;W$136,0,IF('Indicator Data'!AC133&lt;W$135,10,(W$136-'Indicator Data'!AC133)/(W$136-W$135)*10)))</f>
        <v>10</v>
      </c>
      <c r="X131" s="3">
        <f t="shared" si="16"/>
        <v>9.7885458221028117</v>
      </c>
      <c r="Y131" s="5">
        <f>AVERAGE(S131,P131,X131)</f>
        <v>9.6486084282126239</v>
      </c>
      <c r="Z131" s="83"/>
    </row>
    <row r="132" spans="1:26" s="11" customFormat="1" x14ac:dyDescent="0.25">
      <c r="A132" s="11" t="s">
        <v>475</v>
      </c>
      <c r="B132" s="30" t="s">
        <v>4</v>
      </c>
      <c r="C132" s="30" t="s">
        <v>605</v>
      </c>
      <c r="D132" s="2" t="str">
        <f>IF('Indicator Data'!AU134="No data","x",IF('Indicator Data'!AU134&gt;D$136,0,IF('Indicator Data'!AU134&lt;D$135,10,(D$136-'Indicator Data'!AU134)/(D$136-D$135)*10)))</f>
        <v>x</v>
      </c>
      <c r="E132" s="131">
        <f>(VLOOKUP($B132,'Indicator Data (national)'!$B$5:$BB$13,51,FALSE)+VLOOKUP($B132,'Indicator Data (national)'!$B$5:$BB$13,52,FALSE)+VLOOKUP($B132,'Indicator Data (national)'!$B$5:$BB$13,53,FALSE))/VLOOKUP($B132,'Indicator Data (national)'!$B$5:$BB$13,50,FALSE)*1000000</f>
        <v>9.6280839595818068E-2</v>
      </c>
      <c r="F132" s="2">
        <f>IF(E132&gt;F$136,0,IF(E132&lt;F$135,10,(F$136-E132)/(F$136-F$135)*10))</f>
        <v>9.0371916040418192</v>
      </c>
      <c r="G132" s="3">
        <f>AVERAGE(D132,F132)</f>
        <v>9.0371916040418192</v>
      </c>
      <c r="H132" s="2">
        <f>IF('Indicator Data'!AW134="No data","x",IF('Indicator Data'!AW134&gt;H$136,0,IF('Indicator Data'!AW134&lt;H$135,10,(H$136-'Indicator Data'!AW134)/(H$136-H$135)*10)))</f>
        <v>7.8000000000000007</v>
      </c>
      <c r="I132" s="2">
        <f>IF('Indicator Data'!AV134="No data","x",IF('Indicator Data'!AV134&gt;I$136,0,IF('Indicator Data'!AV134&lt;I$135,10,(I$136-'Indicator Data'!AV134)/(I$136-I$135)*10)))</f>
        <v>7.9919641017913818</v>
      </c>
      <c r="J132" s="3">
        <f>IF(AND(H132="x",I132="x"),"x",AVERAGE(H132,I132))</f>
        <v>7.8959820508956913</v>
      </c>
      <c r="K132" s="5">
        <f>AVERAGE(G132,J132)</f>
        <v>8.4665868274687561</v>
      </c>
      <c r="L132" s="2">
        <f>IF('Indicator Data'!AY134="No data","x",IF('Indicator Data'!AY134^2&gt;L$136,0,IF('Indicator Data'!AY134^2&lt;L$135,10,(L$136-'Indicator Data'!AY134^2)/(L$136-L$135)*10)))</f>
        <v>9.6125756607023085</v>
      </c>
      <c r="M132" s="2" t="str">
        <f>IF(OR('Indicator Data'!AX134=0,'Indicator Data'!AX134="No data"),"x",IF('Indicator Data'!AX134&gt;M$136,0,IF('Indicator Data'!AX134&lt;M$135,10,(M$136-'Indicator Data'!AX134)/(M$136-M$135)*10)))</f>
        <v>x</v>
      </c>
      <c r="N132" s="2">
        <f>IF('Indicator Data'!AZ134="No data","x",IF('Indicator Data'!AZ134&gt;N$136,0,IF('Indicator Data'!AZ134&lt;N$135,10,(N$136-'Indicator Data'!AZ134)/(N$136-N$135)*10)))</f>
        <v>9.77</v>
      </c>
      <c r="O132" s="2">
        <f>IF('Indicator Data'!BA134="No data","x",IF('Indicator Data'!BA134&gt;O$136,0,IF('Indicator Data'!BA134&lt;O$135,10,(O$136-'Indicator Data'!BA134)/(O$136-O$135)*10)))</f>
        <v>8.4325960602362091</v>
      </c>
      <c r="P132" s="3">
        <f>IF(AND(L132="x",M132="x",N132="x",O132="x"),"x",AVERAGE(L132,M132,N132,O132))</f>
        <v>9.2717239069795045</v>
      </c>
      <c r="Q132" s="2">
        <f>IF('Indicator Data'!BB134="No data","x",IF('Indicator Data'!BB134&gt;Q$136,0,IF('Indicator Data'!BB134&lt;Q$135,10,(Q$136-'Indicator Data'!BB134)/(Q$136-Q$135)*10)))</f>
        <v>9.81111111111111</v>
      </c>
      <c r="R132" s="2">
        <f>IF('Indicator Data'!BC134="No data","x",IF('Indicator Data'!BC134&gt;R$136,0,IF('Indicator Data'!BC134&lt;R$135,10,(R$136-'Indicator Data'!BC134)/(R$136-R$135)*10)))</f>
        <v>9.9600000000000009</v>
      </c>
      <c r="S132" s="3">
        <f>IF(AND(Q132="x",R132="x"),"x",AVERAGE(R132,Q132))</f>
        <v>9.8855555555555554</v>
      </c>
      <c r="T132" s="2">
        <f>IF('Indicator Data'!V134="No data","x",IF('Indicator Data'!V134&gt;T$136,0,IF('Indicator Data'!V134&lt;T$135,10,(T$136-'Indicator Data'!V134)/(T$136-T$135)*10)))</f>
        <v>9.9</v>
      </c>
      <c r="U132" s="2">
        <f>IF('Indicator Data'!W134="No data","x",IF('Indicator Data'!W134&gt;U$136,0,IF('Indicator Data'!W134&lt;U$135,10,(U$136-'Indicator Data'!W134)/(U$136-U$135)*10)))</f>
        <v>5.9574979931692216</v>
      </c>
      <c r="V132" s="2">
        <f>IF('Indicator Data'!X134="No data","x",IF('Indicator Data'!X134&gt;V$136,0,IF('Indicator Data'!X134&lt;V$135,10,(V$136-'Indicator Data'!X134)/(V$136-V$135)*10)))</f>
        <v>10</v>
      </c>
      <c r="W132" s="2">
        <f>IF('Indicator Data'!AC134="No data","x",IF('Indicator Data'!AC134&gt;W$136,0,IF('Indicator Data'!AC134&lt;W$135,10,(W$136-'Indicator Data'!AC134)/(W$136-W$135)*10)))</f>
        <v>10</v>
      </c>
      <c r="X132" s="3">
        <f>IF(AND(T132="x",V132="x",W132="x"),"x",AVERAGE(T132,V132,W132,U132))</f>
        <v>8.9643744982923046</v>
      </c>
      <c r="Y132" s="5">
        <f>AVERAGE(S132,P132,X132)</f>
        <v>9.3738846536091209</v>
      </c>
      <c r="Z132" s="83"/>
    </row>
    <row r="133" spans="1:26" s="11" customFormat="1" x14ac:dyDescent="0.25">
      <c r="A133" s="11" t="s">
        <v>476</v>
      </c>
      <c r="B133" s="30" t="s">
        <v>4</v>
      </c>
      <c r="C133" s="30" t="s">
        <v>606</v>
      </c>
      <c r="D133" s="2" t="str">
        <f>IF('Indicator Data'!AU135="No data","x",IF('Indicator Data'!AU135&gt;D$136,0,IF('Indicator Data'!AU135&lt;D$135,10,(D$136-'Indicator Data'!AU135)/(D$136-D$135)*10)))</f>
        <v>x</v>
      </c>
      <c r="E133" s="131">
        <f>(VLOOKUP($B133,'Indicator Data (national)'!$B$5:$BB$13,51,FALSE)+VLOOKUP($B133,'Indicator Data (national)'!$B$5:$BB$13,52,FALSE)+VLOOKUP($B133,'Indicator Data (national)'!$B$5:$BB$13,53,FALSE))/VLOOKUP($B133,'Indicator Data (national)'!$B$5:$BB$13,50,FALSE)*1000000</f>
        <v>9.6280839595818068E-2</v>
      </c>
      <c r="F133" s="2">
        <f>IF(E133&gt;F$136,0,IF(E133&lt;F$135,10,(F$136-E133)/(F$136-F$135)*10))</f>
        <v>9.0371916040418192</v>
      </c>
      <c r="G133" s="3">
        <f>AVERAGE(D133,F133)</f>
        <v>9.0371916040418192</v>
      </c>
      <c r="H133" s="2">
        <f>IF('Indicator Data'!AW135="No data","x",IF('Indicator Data'!AW135&gt;H$136,0,IF('Indicator Data'!AW135&lt;H$135,10,(H$136-'Indicator Data'!AW135)/(H$136-H$135)*10)))</f>
        <v>7.8000000000000007</v>
      </c>
      <c r="I133" s="2">
        <f>IF('Indicator Data'!AV135="No data","x",IF('Indicator Data'!AV135&gt;I$136,0,IF('Indicator Data'!AV135&lt;I$135,10,(I$136-'Indicator Data'!AV135)/(I$136-I$135)*10)))</f>
        <v>7.9919641017913818</v>
      </c>
      <c r="J133" s="3">
        <f>IF(AND(H133="x",I133="x"),"x",AVERAGE(H133,I133))</f>
        <v>7.8959820508956913</v>
      </c>
      <c r="K133" s="5">
        <f>AVERAGE(G133,J133)</f>
        <v>8.4665868274687561</v>
      </c>
      <c r="L133" s="2">
        <f>IF('Indicator Data'!AY135="No data","x",IF('Indicator Data'!AY135^2&gt;L$136,0,IF('Indicator Data'!AY135^2&lt;L$135,10,(L$136-'Indicator Data'!AY135^2)/(L$136-L$135)*10)))</f>
        <v>9.6125756607023085</v>
      </c>
      <c r="M133" s="2" t="str">
        <f>IF(OR('Indicator Data'!AX135=0,'Indicator Data'!AX135="No data"),"x",IF('Indicator Data'!AX135&gt;M$136,0,IF('Indicator Data'!AX135&lt;M$135,10,(M$136-'Indicator Data'!AX135)/(M$136-M$135)*10)))</f>
        <v>x</v>
      </c>
      <c r="N133" s="2">
        <f>IF('Indicator Data'!AZ135="No data","x",IF('Indicator Data'!AZ135&gt;N$136,0,IF('Indicator Data'!AZ135&lt;N$135,10,(N$136-'Indicator Data'!AZ135)/(N$136-N$135)*10)))</f>
        <v>9.77</v>
      </c>
      <c r="O133" s="2">
        <f>IF('Indicator Data'!BA135="No data","x",IF('Indicator Data'!BA135&gt;O$136,0,IF('Indicator Data'!BA135&lt;O$135,10,(O$136-'Indicator Data'!BA135)/(O$136-O$135)*10)))</f>
        <v>8.4325960602362091</v>
      </c>
      <c r="P133" s="3">
        <f>IF(AND(L133="x",M133="x",N133="x",O133="x"),"x",AVERAGE(L133,M133,N133,O133))</f>
        <v>9.2717239069795045</v>
      </c>
      <c r="Q133" s="2">
        <f>IF('Indicator Data'!BB135="No data","x",IF('Indicator Data'!BB135&gt;Q$136,0,IF('Indicator Data'!BB135&lt;Q$135,10,(Q$136-'Indicator Data'!BB135)/(Q$136-Q$135)*10)))</f>
        <v>9.81111111111111</v>
      </c>
      <c r="R133" s="2">
        <f>IF('Indicator Data'!BC135="No data","x",IF('Indicator Data'!BC135&gt;R$136,0,IF('Indicator Data'!BC135&lt;R$135,10,(R$136-'Indicator Data'!BC135)/(R$136-R$135)*10)))</f>
        <v>9.9600000000000009</v>
      </c>
      <c r="S133" s="3">
        <f>IF(AND(Q133="x",R133="x"),"x",AVERAGE(R133,Q133))</f>
        <v>9.8855555555555554</v>
      </c>
      <c r="T133" s="2">
        <f>IF('Indicator Data'!V135="No data","x",IF('Indicator Data'!V135&gt;T$136,0,IF('Indicator Data'!V135&lt;T$135,10,(T$136-'Indicator Data'!V135)/(T$136-T$135)*10)))</f>
        <v>9.9</v>
      </c>
      <c r="U133" s="2" t="str">
        <f>IF('Indicator Data'!W135="No data","x",IF('Indicator Data'!W135&gt;U$136,0,IF('Indicator Data'!W135&lt;U$135,10,(U$136-'Indicator Data'!W135)/(U$136-U$135)*10)))</f>
        <v>x</v>
      </c>
      <c r="V133" s="2">
        <f>IF('Indicator Data'!X135="No data","x",IF('Indicator Data'!X135&gt;V$136,0,IF('Indicator Data'!X135&lt;V$135,10,(V$136-'Indicator Data'!X135)/(V$136-V$135)*10)))</f>
        <v>10</v>
      </c>
      <c r="W133" s="2">
        <f>IF('Indicator Data'!AC135="No data","x",IF('Indicator Data'!AC135&gt;W$136,0,IF('Indicator Data'!AC135&lt;W$135,10,(W$136-'Indicator Data'!AC135)/(W$136-W$135)*10)))</f>
        <v>10</v>
      </c>
      <c r="X133" s="3">
        <f>IF(AND(T133="x",V133="x",W133="x"),"x",AVERAGE(T133,V133,W133,U133))</f>
        <v>9.9666666666666668</v>
      </c>
      <c r="Y133" s="5">
        <f>AVERAGE(S133,P133,X133)</f>
        <v>9.7079820430672417</v>
      </c>
      <c r="Z133" s="83"/>
    </row>
    <row r="134" spans="1:26" s="11" customFormat="1" x14ac:dyDescent="0.25">
      <c r="A134" s="11" t="s">
        <v>477</v>
      </c>
      <c r="B134" s="30" t="s">
        <v>4</v>
      </c>
      <c r="C134" s="30" t="s">
        <v>607</v>
      </c>
      <c r="D134" s="2" t="str">
        <f>IF('Indicator Data'!AU136="No data","x",IF('Indicator Data'!AU136&gt;D$136,0,IF('Indicator Data'!AU136&lt;D$135,10,(D$136-'Indicator Data'!AU136)/(D$136-D$135)*10)))</f>
        <v>x</v>
      </c>
      <c r="E134" s="131">
        <f>(VLOOKUP($B134,'Indicator Data (national)'!$B$5:$BB$13,51,FALSE)+VLOOKUP($B134,'Indicator Data (national)'!$B$5:$BB$13,52,FALSE)+VLOOKUP($B134,'Indicator Data (national)'!$B$5:$BB$13,53,FALSE))/VLOOKUP($B134,'Indicator Data (national)'!$B$5:$BB$13,50,FALSE)*1000000</f>
        <v>9.6280839595818068E-2</v>
      </c>
      <c r="F134" s="2">
        <f>IF(E134&gt;F$136,0,IF(E134&lt;F$135,10,(F$136-E134)/(F$136-F$135)*10))</f>
        <v>9.0371916040418192</v>
      </c>
      <c r="G134" s="3">
        <f>AVERAGE(D134,F134)</f>
        <v>9.0371916040418192</v>
      </c>
      <c r="H134" s="2">
        <f>IF('Indicator Data'!AW136="No data","x",IF('Indicator Data'!AW136&gt;H$136,0,IF('Indicator Data'!AW136&lt;H$135,10,(H$136-'Indicator Data'!AW136)/(H$136-H$135)*10)))</f>
        <v>7.8000000000000007</v>
      </c>
      <c r="I134" s="2">
        <f>IF('Indicator Data'!AV136="No data","x",IF('Indicator Data'!AV136&gt;I$136,0,IF('Indicator Data'!AV136&lt;I$135,10,(I$136-'Indicator Data'!AV136)/(I$136-I$135)*10)))</f>
        <v>7.9919641017913818</v>
      </c>
      <c r="J134" s="3">
        <f>IF(AND(H134="x",I134="x"),"x",AVERAGE(H134,I134))</f>
        <v>7.8959820508956913</v>
      </c>
      <c r="K134" s="5">
        <f>AVERAGE(G134,J134)</f>
        <v>8.4665868274687561</v>
      </c>
      <c r="L134" s="2">
        <f>IF('Indicator Data'!AY136="No data","x",IF('Indicator Data'!AY136^2&gt;L$136,0,IF('Indicator Data'!AY136^2&lt;L$135,10,(L$136-'Indicator Data'!AY136^2)/(L$136-L$135)*10)))</f>
        <v>9.6125756607023085</v>
      </c>
      <c r="M134" s="2" t="str">
        <f>IF(OR('Indicator Data'!AX136=0,'Indicator Data'!AX136="No data"),"x",IF('Indicator Data'!AX136&gt;M$136,0,IF('Indicator Data'!AX136&lt;M$135,10,(M$136-'Indicator Data'!AX136)/(M$136-M$135)*10)))</f>
        <v>x</v>
      </c>
      <c r="N134" s="2">
        <f>IF('Indicator Data'!AZ136="No data","x",IF('Indicator Data'!AZ136&gt;N$136,0,IF('Indicator Data'!AZ136&lt;N$135,10,(N$136-'Indicator Data'!AZ136)/(N$136-N$135)*10)))</f>
        <v>9.77</v>
      </c>
      <c r="O134" s="2">
        <f>IF('Indicator Data'!BA136="No data","x",IF('Indicator Data'!BA136&gt;O$136,0,IF('Indicator Data'!BA136&lt;O$135,10,(O$136-'Indicator Data'!BA136)/(O$136-O$135)*10)))</f>
        <v>8.4325960602362091</v>
      </c>
      <c r="P134" s="3">
        <f>IF(AND(L134="x",M134="x",N134="x",O134="x"),"x",AVERAGE(L134,M134,N134,O134))</f>
        <v>9.2717239069795045</v>
      </c>
      <c r="Q134" s="2">
        <f>IF('Indicator Data'!BB136="No data","x",IF('Indicator Data'!BB136&gt;Q$136,0,IF('Indicator Data'!BB136&lt;Q$135,10,(Q$136-'Indicator Data'!BB136)/(Q$136-Q$135)*10)))</f>
        <v>9.81111111111111</v>
      </c>
      <c r="R134" s="2">
        <f>IF('Indicator Data'!BC136="No data","x",IF('Indicator Data'!BC136&gt;R$136,0,IF('Indicator Data'!BC136&lt;R$135,10,(R$136-'Indicator Data'!BC136)/(R$136-R$135)*10)))</f>
        <v>9.9600000000000009</v>
      </c>
      <c r="S134" s="3">
        <f>IF(AND(Q134="x",R134="x"),"x",AVERAGE(R134,Q134))</f>
        <v>9.8855555555555554</v>
      </c>
      <c r="T134" s="2">
        <f>IF('Indicator Data'!V136="No data","x",IF('Indicator Data'!V136&gt;T$136,0,IF('Indicator Data'!V136&lt;T$135,10,(T$136-'Indicator Data'!V136)/(T$136-T$135)*10)))</f>
        <v>9.9</v>
      </c>
      <c r="U134" s="2">
        <f>IF('Indicator Data'!W136="No data","x",IF('Indicator Data'!W136&gt;U$136,0,IF('Indicator Data'!W136&lt;U$135,10,(U$136-'Indicator Data'!W136)/(U$136-U$135)*10)))</f>
        <v>7.8135277274548258</v>
      </c>
      <c r="V134" s="2">
        <f>IF('Indicator Data'!X136="No data","x",IF('Indicator Data'!X136&gt;V$136,0,IF('Indicator Data'!X136&lt;V$135,10,(V$136-'Indicator Data'!X136)/(V$136-V$135)*10)))</f>
        <v>10</v>
      </c>
      <c r="W134" s="2">
        <f>IF('Indicator Data'!AC136="No data","x",IF('Indicator Data'!AC136&gt;W$136,0,IF('Indicator Data'!AC136&lt;W$135,10,(W$136-'Indicator Data'!AC136)/(W$136-W$135)*10)))</f>
        <v>10</v>
      </c>
      <c r="X134" s="3">
        <f>IF(AND(T134="x",V134="x",W134="x"),"x",AVERAGE(T134,V134,W134,U134))</f>
        <v>9.4283819318637061</v>
      </c>
      <c r="Y134" s="5">
        <f>AVERAGE(S134,P134,X134)</f>
        <v>9.5285537981329202</v>
      </c>
      <c r="Z134" s="83"/>
    </row>
    <row r="135" spans="1:26" s="11" customFormat="1" x14ac:dyDescent="0.25">
      <c r="A135" s="63"/>
      <c r="B135" s="78" t="s">
        <v>42</v>
      </c>
      <c r="C135" s="78"/>
      <c r="D135" s="68">
        <v>1</v>
      </c>
      <c r="E135" s="68"/>
      <c r="F135" s="68">
        <v>0</v>
      </c>
      <c r="G135" s="69"/>
      <c r="H135" s="68">
        <v>0</v>
      </c>
      <c r="I135" s="66">
        <v>-2.5</v>
      </c>
      <c r="J135" s="65"/>
      <c r="K135" s="65"/>
      <c r="L135" s="68">
        <v>900</v>
      </c>
      <c r="M135" s="68">
        <v>0</v>
      </c>
      <c r="N135" s="68">
        <v>0</v>
      </c>
      <c r="O135" s="68">
        <v>5</v>
      </c>
      <c r="P135" s="65"/>
      <c r="Q135" s="68">
        <v>10</v>
      </c>
      <c r="R135" s="68">
        <v>50</v>
      </c>
      <c r="S135" s="65"/>
      <c r="T135" s="68">
        <v>0</v>
      </c>
      <c r="U135" s="68">
        <v>10</v>
      </c>
      <c r="V135" s="68">
        <v>60</v>
      </c>
      <c r="W135" s="68">
        <v>50</v>
      </c>
      <c r="X135" s="64"/>
      <c r="Y135" s="65"/>
    </row>
    <row r="136" spans="1:26" s="11" customFormat="1" x14ac:dyDescent="0.25">
      <c r="A136" s="63"/>
      <c r="B136" s="78" t="s">
        <v>43</v>
      </c>
      <c r="C136" s="78"/>
      <c r="D136" s="68">
        <v>5</v>
      </c>
      <c r="E136" s="68"/>
      <c r="F136" s="68">
        <v>1</v>
      </c>
      <c r="G136" s="69"/>
      <c r="H136" s="68">
        <v>100</v>
      </c>
      <c r="I136" s="66">
        <v>2.5</v>
      </c>
      <c r="J136" s="65"/>
      <c r="K136" s="65"/>
      <c r="L136" s="68">
        <v>10000</v>
      </c>
      <c r="M136" s="68">
        <v>100</v>
      </c>
      <c r="N136" s="68">
        <v>100</v>
      </c>
      <c r="O136" s="68">
        <v>200</v>
      </c>
      <c r="P136" s="65"/>
      <c r="Q136" s="68">
        <v>100</v>
      </c>
      <c r="R136" s="68">
        <v>100</v>
      </c>
      <c r="S136" s="65"/>
      <c r="T136" s="67">
        <v>40</v>
      </c>
      <c r="U136" s="67">
        <v>100</v>
      </c>
      <c r="V136" s="67">
        <v>99</v>
      </c>
      <c r="W136" s="67">
        <v>3000</v>
      </c>
      <c r="X136" s="67"/>
      <c r="Y136" s="65"/>
    </row>
  </sheetData>
  <sortState ref="A4:V193">
    <sortCondition ref="A3"/>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96"/>
  <sheetViews>
    <sheetView showGridLines="0" tabSelected="1" workbookViewId="0">
      <pane xSplit="3" ySplit="4" topLeftCell="AB5" activePane="bottomRight" state="frozen"/>
      <selection pane="topRight" activeCell="D1" sqref="D1"/>
      <selection pane="bottomLeft" activeCell="A5" sqref="A5"/>
      <selection pane="bottomRight" activeCell="AE2" sqref="AE2"/>
    </sheetView>
  </sheetViews>
  <sheetFormatPr defaultRowHeight="15" x14ac:dyDescent="0.25"/>
  <cols>
    <col min="1" max="1" width="49.42578125" style="11" bestFit="1" customWidth="1"/>
    <col min="2" max="2" width="5.5703125" style="11" bestFit="1" customWidth="1"/>
    <col min="3" max="3" width="10" style="11" bestFit="1" customWidth="1"/>
    <col min="4" max="57" width="11.42578125" style="11" customWidth="1"/>
    <col min="58" max="16384" width="9.140625" style="11"/>
  </cols>
  <sheetData>
    <row r="1" spans="1:60" x14ac:dyDescent="0.2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row>
    <row r="2" spans="1:60" s="84" customFormat="1" ht="121.5" customHeight="1" x14ac:dyDescent="0.25">
      <c r="A2" s="17" t="s">
        <v>350</v>
      </c>
      <c r="B2" s="17" t="s">
        <v>18</v>
      </c>
      <c r="C2" s="17" t="s">
        <v>349</v>
      </c>
      <c r="D2" s="149" t="s">
        <v>660</v>
      </c>
      <c r="E2" s="1" t="s">
        <v>711</v>
      </c>
      <c r="F2" s="1" t="s">
        <v>712</v>
      </c>
      <c r="G2" s="1" t="s">
        <v>90</v>
      </c>
      <c r="H2" s="1" t="s">
        <v>615</v>
      </c>
      <c r="I2" s="1" t="s">
        <v>95</v>
      </c>
      <c r="J2" s="149" t="s">
        <v>78</v>
      </c>
      <c r="K2" s="149" t="s">
        <v>610</v>
      </c>
      <c r="L2" s="149" t="s">
        <v>79</v>
      </c>
      <c r="M2" s="1" t="s">
        <v>38</v>
      </c>
      <c r="N2" s="149" t="s">
        <v>39</v>
      </c>
      <c r="O2" s="1" t="s">
        <v>707</v>
      </c>
      <c r="P2" s="149" t="s">
        <v>144</v>
      </c>
      <c r="Q2" s="149" t="s">
        <v>145</v>
      </c>
      <c r="R2" s="149" t="s">
        <v>145</v>
      </c>
      <c r="S2" s="149" t="s">
        <v>46</v>
      </c>
      <c r="T2" s="1" t="s">
        <v>135</v>
      </c>
      <c r="U2" s="149" t="s">
        <v>620</v>
      </c>
      <c r="V2" s="149" t="s">
        <v>123</v>
      </c>
      <c r="W2" s="1" t="s">
        <v>687</v>
      </c>
      <c r="X2" s="149" t="s">
        <v>133</v>
      </c>
      <c r="Y2" s="149" t="s">
        <v>54</v>
      </c>
      <c r="Z2" s="1" t="s">
        <v>53</v>
      </c>
      <c r="AA2" s="1" t="s">
        <v>689</v>
      </c>
      <c r="AB2" s="1" t="s">
        <v>690</v>
      </c>
      <c r="AC2" s="149" t="s">
        <v>134</v>
      </c>
      <c r="AD2" s="1" t="s">
        <v>127</v>
      </c>
      <c r="AE2" s="149" t="s">
        <v>37</v>
      </c>
      <c r="AF2" s="1" t="s">
        <v>136</v>
      </c>
      <c r="AG2" s="1" t="s">
        <v>137</v>
      </c>
      <c r="AH2" s="1" t="s">
        <v>137</v>
      </c>
      <c r="AI2" s="149" t="s">
        <v>137</v>
      </c>
      <c r="AJ2" s="149" t="s">
        <v>660</v>
      </c>
      <c r="AK2" s="149" t="s">
        <v>138</v>
      </c>
      <c r="AL2" s="149" t="s">
        <v>139</v>
      </c>
      <c r="AM2" s="149" t="s">
        <v>47</v>
      </c>
      <c r="AN2" s="149" t="s">
        <v>699</v>
      </c>
      <c r="AO2" s="1" t="s">
        <v>67</v>
      </c>
      <c r="AP2" s="149" t="s">
        <v>621</v>
      </c>
      <c r="AQ2" s="149" t="s">
        <v>622</v>
      </c>
      <c r="AR2" s="149" t="s">
        <v>623</v>
      </c>
      <c r="AS2" s="149" t="s">
        <v>624</v>
      </c>
      <c r="AT2" s="149" t="s">
        <v>625</v>
      </c>
      <c r="AU2" s="149" t="s">
        <v>101</v>
      </c>
      <c r="AV2" s="149" t="s">
        <v>20</v>
      </c>
      <c r="AW2" s="1" t="s">
        <v>56</v>
      </c>
      <c r="AX2" s="1" t="s">
        <v>22</v>
      </c>
      <c r="AY2" s="1" t="s">
        <v>75</v>
      </c>
      <c r="AZ2" s="149" t="s">
        <v>23</v>
      </c>
      <c r="BA2" s="149" t="s">
        <v>24</v>
      </c>
      <c r="BB2" s="1" t="s">
        <v>41</v>
      </c>
      <c r="BC2" s="1" t="s">
        <v>40</v>
      </c>
      <c r="BD2" s="1" t="s">
        <v>142</v>
      </c>
      <c r="BE2" s="1" t="s">
        <v>25</v>
      </c>
      <c r="BF2" s="84" t="s">
        <v>628</v>
      </c>
      <c r="BG2" s="84" t="s">
        <v>629</v>
      </c>
      <c r="BH2" s="84" t="s">
        <v>630</v>
      </c>
    </row>
    <row r="3" spans="1:60" x14ac:dyDescent="0.25">
      <c r="A3" s="76" t="s">
        <v>143</v>
      </c>
      <c r="B3"/>
      <c r="C3" s="17"/>
      <c r="D3" s="77" t="s">
        <v>717</v>
      </c>
      <c r="E3" s="77"/>
      <c r="F3" s="77"/>
      <c r="G3" s="77">
        <v>2007</v>
      </c>
      <c r="H3" s="77" t="s">
        <v>616</v>
      </c>
      <c r="I3" s="77" t="s">
        <v>100</v>
      </c>
      <c r="J3" s="77">
        <v>2015</v>
      </c>
      <c r="K3" s="77">
        <v>2015</v>
      </c>
      <c r="L3" s="77">
        <v>2013</v>
      </c>
      <c r="M3" s="77">
        <v>2012</v>
      </c>
      <c r="N3" s="77" t="s">
        <v>716</v>
      </c>
      <c r="O3" s="77">
        <v>2013</v>
      </c>
      <c r="P3" s="77" t="s">
        <v>725</v>
      </c>
      <c r="Q3" s="77">
        <v>2012</v>
      </c>
      <c r="R3" s="77">
        <v>2013</v>
      </c>
      <c r="S3" s="77">
        <v>2012</v>
      </c>
      <c r="T3" s="77">
        <v>2012</v>
      </c>
      <c r="U3" s="77">
        <v>2015</v>
      </c>
      <c r="V3" s="77">
        <v>2013</v>
      </c>
      <c r="W3" s="77" t="s">
        <v>688</v>
      </c>
      <c r="X3" s="77">
        <v>2013</v>
      </c>
      <c r="Y3" s="77">
        <v>2013</v>
      </c>
      <c r="Z3" s="77">
        <v>2011</v>
      </c>
      <c r="AA3" s="77">
        <v>2014</v>
      </c>
      <c r="AB3" s="77">
        <v>2014</v>
      </c>
      <c r="AC3" s="77">
        <v>2012</v>
      </c>
      <c r="AD3" s="77">
        <v>2012</v>
      </c>
      <c r="AE3" s="77">
        <v>2013</v>
      </c>
      <c r="AF3" s="77">
        <v>2012</v>
      </c>
      <c r="AG3" s="77">
        <v>2012</v>
      </c>
      <c r="AH3" s="77">
        <v>2013</v>
      </c>
      <c r="AI3" s="77" t="s">
        <v>720</v>
      </c>
      <c r="AJ3" s="140" t="s">
        <v>718</v>
      </c>
      <c r="AK3" s="77">
        <v>2015</v>
      </c>
      <c r="AL3" s="77">
        <v>2015</v>
      </c>
      <c r="AM3" s="77">
        <v>2015</v>
      </c>
      <c r="AN3" s="77">
        <v>2015</v>
      </c>
      <c r="AO3" s="77" t="s">
        <v>626</v>
      </c>
      <c r="AP3" s="77">
        <v>2015</v>
      </c>
      <c r="AQ3" s="77">
        <v>2015</v>
      </c>
      <c r="AR3" s="77">
        <v>2015</v>
      </c>
      <c r="AS3" s="77">
        <v>2015</v>
      </c>
      <c r="AT3" s="77">
        <v>2015</v>
      </c>
      <c r="AU3" s="77" t="s">
        <v>728</v>
      </c>
      <c r="AV3" s="77">
        <v>2013</v>
      </c>
      <c r="AW3" s="77">
        <v>2014</v>
      </c>
      <c r="AX3" s="77">
        <v>2010</v>
      </c>
      <c r="AY3" s="77" t="s">
        <v>76</v>
      </c>
      <c r="AZ3" s="77">
        <v>2013</v>
      </c>
      <c r="BA3" s="77">
        <v>2013</v>
      </c>
      <c r="BB3" s="77">
        <v>2011</v>
      </c>
      <c r="BC3" s="77">
        <v>2011</v>
      </c>
      <c r="BD3" s="77">
        <v>2013</v>
      </c>
      <c r="BE3" s="77">
        <v>2012</v>
      </c>
      <c r="BF3" s="11" t="s">
        <v>729</v>
      </c>
      <c r="BG3" s="11" t="s">
        <v>730</v>
      </c>
      <c r="BH3" s="11" t="s">
        <v>102</v>
      </c>
    </row>
    <row r="4" spans="1:60" ht="30" x14ac:dyDescent="0.25">
      <c r="A4" s="98" t="s">
        <v>97</v>
      </c>
      <c r="B4" s="17"/>
      <c r="C4" s="17"/>
      <c r="D4" s="77" t="s">
        <v>98</v>
      </c>
      <c r="E4" s="77" t="s">
        <v>25</v>
      </c>
      <c r="F4" s="77" t="s">
        <v>25</v>
      </c>
      <c r="G4" s="77" t="s">
        <v>98</v>
      </c>
      <c r="H4" s="77" t="s">
        <v>98</v>
      </c>
      <c r="I4" s="77" t="s">
        <v>98</v>
      </c>
      <c r="J4" s="77" t="s">
        <v>99</v>
      </c>
      <c r="K4" s="77" t="s">
        <v>98</v>
      </c>
      <c r="L4" s="77" t="s">
        <v>99</v>
      </c>
      <c r="M4" s="77" t="s">
        <v>99</v>
      </c>
      <c r="N4" s="77" t="s">
        <v>99</v>
      </c>
      <c r="O4" s="77" t="s">
        <v>339</v>
      </c>
      <c r="P4" s="77" t="s">
        <v>120</v>
      </c>
      <c r="Q4" s="77" t="s">
        <v>339</v>
      </c>
      <c r="R4" s="77" t="s">
        <v>339</v>
      </c>
      <c r="S4" s="77" t="s">
        <v>121</v>
      </c>
      <c r="T4" s="77" t="s">
        <v>126</v>
      </c>
      <c r="U4" s="77" t="s">
        <v>122</v>
      </c>
      <c r="V4" s="77" t="s">
        <v>124</v>
      </c>
      <c r="W4" s="77" t="s">
        <v>122</v>
      </c>
      <c r="X4" s="77" t="s">
        <v>122</v>
      </c>
      <c r="Y4" s="77" t="s">
        <v>125</v>
      </c>
      <c r="Z4" s="77" t="s">
        <v>122</v>
      </c>
      <c r="AA4" s="77" t="s">
        <v>98</v>
      </c>
      <c r="AB4" s="77" t="s">
        <v>98</v>
      </c>
      <c r="AC4" s="77" t="s">
        <v>140</v>
      </c>
      <c r="AD4" s="77" t="s">
        <v>125</v>
      </c>
      <c r="AE4" s="77" t="s">
        <v>99</v>
      </c>
      <c r="AF4" s="77" t="s">
        <v>99</v>
      </c>
      <c r="AG4" s="77" t="s">
        <v>98</v>
      </c>
      <c r="AH4" s="77" t="s">
        <v>98</v>
      </c>
      <c r="AI4" s="77" t="s">
        <v>98</v>
      </c>
      <c r="AJ4" s="77" t="s">
        <v>98</v>
      </c>
      <c r="AK4" s="77" t="s">
        <v>98</v>
      </c>
      <c r="AL4" s="77" t="s">
        <v>98</v>
      </c>
      <c r="AM4" s="77" t="s">
        <v>98</v>
      </c>
      <c r="AN4" s="77" t="s">
        <v>122</v>
      </c>
      <c r="AO4" s="77" t="s">
        <v>122</v>
      </c>
      <c r="AP4" s="77" t="s">
        <v>122</v>
      </c>
      <c r="AQ4" s="77" t="s">
        <v>122</v>
      </c>
      <c r="AR4" s="77" t="s">
        <v>122</v>
      </c>
      <c r="AS4" s="77" t="s">
        <v>122</v>
      </c>
      <c r="AT4" s="77" t="s">
        <v>122</v>
      </c>
      <c r="AU4" s="77" t="s">
        <v>99</v>
      </c>
      <c r="AV4" s="77" t="s">
        <v>99</v>
      </c>
      <c r="AW4" s="77" t="s">
        <v>99</v>
      </c>
      <c r="AX4" s="77" t="s">
        <v>122</v>
      </c>
      <c r="AY4" s="77" t="s">
        <v>122</v>
      </c>
      <c r="AZ4" s="77" t="s">
        <v>122</v>
      </c>
      <c r="BA4" s="77" t="s">
        <v>141</v>
      </c>
      <c r="BB4" s="77" t="s">
        <v>122</v>
      </c>
      <c r="BC4" s="77" t="s">
        <v>122</v>
      </c>
      <c r="BD4" s="77" t="s">
        <v>140</v>
      </c>
      <c r="BE4" s="77" t="s">
        <v>98</v>
      </c>
      <c r="BF4" s="11" t="s">
        <v>339</v>
      </c>
      <c r="BG4" s="11" t="s">
        <v>339</v>
      </c>
      <c r="BH4" s="11" t="s">
        <v>339</v>
      </c>
    </row>
    <row r="5" spans="1:60" x14ac:dyDescent="0.25">
      <c r="A5" t="s">
        <v>351</v>
      </c>
      <c r="B5" t="s">
        <v>0</v>
      </c>
      <c r="C5" s="127" t="s">
        <v>608</v>
      </c>
      <c r="D5" s="73">
        <v>1.75</v>
      </c>
      <c r="E5" s="75">
        <v>953450</v>
      </c>
      <c r="F5" s="75">
        <v>563643</v>
      </c>
      <c r="G5" s="75">
        <v>490</v>
      </c>
      <c r="H5" s="73">
        <v>0.25</v>
      </c>
      <c r="I5" s="75"/>
      <c r="J5" s="75">
        <v>0</v>
      </c>
      <c r="K5" s="75">
        <v>0</v>
      </c>
      <c r="L5" s="73">
        <f>VLOOKUP($B5,'Indicator Data (national)'!$B$5:$BC$13,12,FALSE)</f>
        <v>-0.75272607803344727</v>
      </c>
      <c r="M5" s="73">
        <v>0.36299999999999999</v>
      </c>
      <c r="N5" s="73">
        <v>0.59085399999999999</v>
      </c>
      <c r="O5" s="73">
        <v>120.34477151952299</v>
      </c>
      <c r="P5" s="75">
        <f>VLOOKUP($B5,'Indicator Data (national)'!$B$5:$BC$13,15,FALSE)</f>
        <v>321147363</v>
      </c>
      <c r="Q5" s="75">
        <f>VLOOKUP($B5,'Indicator Data (national)'!$B$5:$BC$13,16,FALSE)</f>
        <v>1158.54</v>
      </c>
      <c r="R5" s="75">
        <f>VLOOKUP($B5,'Indicator Data (national)'!$B$5:$BC$13,17,FALSE)</f>
        <v>1040.1099999999999</v>
      </c>
      <c r="S5" s="73">
        <f>VLOOKUP($B5,'Indicator Data (national)'!$B$5:$BC$13,18,FALSE)</f>
        <v>10.806718423177673</v>
      </c>
      <c r="T5" s="73">
        <v>102.4</v>
      </c>
      <c r="U5" s="73">
        <v>0.23000025172747984</v>
      </c>
      <c r="V5" s="73">
        <f>VLOOKUP($B5,'Indicator Data (national)'!$B$5:$BC$13,21,FALSE)</f>
        <v>0.5</v>
      </c>
      <c r="W5" s="128">
        <v>104.78914011888536</v>
      </c>
      <c r="X5" s="73">
        <f>VLOOKUP($B5,'Indicator Data (national)'!$B$5:$BC$13,22,FALSE)</f>
        <v>82</v>
      </c>
      <c r="Y5" s="73">
        <f>VLOOKUP($B5,'Indicator Data (national)'!$B$5:$BC$13,23,FALSE)</f>
        <v>54</v>
      </c>
      <c r="Z5" s="73">
        <v>1.1000000000000001</v>
      </c>
      <c r="AA5" s="73">
        <v>0</v>
      </c>
      <c r="AB5" s="73">
        <v>1</v>
      </c>
      <c r="AC5" s="73">
        <f>VLOOKUP($B5,'Indicator Data (national)'!$B$5:$BC$13,25,FALSE)</f>
        <v>90.1</v>
      </c>
      <c r="AD5" s="73">
        <v>163</v>
      </c>
      <c r="AE5" s="73">
        <f>VLOOKUP($B5,'Indicator Data (national)'!$B$5:$BC$13,27,FALSE)</f>
        <v>0.60696676862365084</v>
      </c>
      <c r="AF5" s="73">
        <v>0.34300000000000003</v>
      </c>
      <c r="AG5" s="75">
        <v>2521.510320877826</v>
      </c>
      <c r="AH5" s="75">
        <v>0</v>
      </c>
      <c r="AI5" s="75">
        <v>0</v>
      </c>
      <c r="AJ5" s="73">
        <v>3</v>
      </c>
      <c r="AK5" s="75">
        <v>0</v>
      </c>
      <c r="AL5" s="75">
        <v>0</v>
      </c>
      <c r="AM5" s="75"/>
      <c r="AN5" s="73">
        <v>7.671729355141121</v>
      </c>
      <c r="AO5" s="74"/>
      <c r="AP5" s="73">
        <v>0</v>
      </c>
      <c r="AQ5" s="73">
        <v>0.30008583850729398</v>
      </c>
      <c r="AR5" s="73">
        <v>0</v>
      </c>
      <c r="AS5" s="73">
        <v>12.999997673753189</v>
      </c>
      <c r="AT5" s="73">
        <v>1.9000783945175015</v>
      </c>
      <c r="AU5" s="73">
        <f>VLOOKUP($B5,'Indicator Data (national)'!$B$5:$BC$13,39,FALSE)</f>
        <v>3.7166666666666672</v>
      </c>
      <c r="AV5" s="73">
        <f>VLOOKUP($B5,'Indicator Data (national)'!$B$5:$BC$13,40,FALSE)</f>
        <v>-0.61724656820297241</v>
      </c>
      <c r="AW5" s="73">
        <v>38</v>
      </c>
      <c r="AX5" s="73">
        <v>14.6</v>
      </c>
      <c r="AY5" s="73">
        <v>28.729209999999998</v>
      </c>
      <c r="AZ5" s="73">
        <f>VLOOKUP($B5,'Indicator Data (national)'!$B$5:$BC$13,44,FALSE)</f>
        <v>4.4000000000000004</v>
      </c>
      <c r="BA5" s="73">
        <f>VLOOKUP($B5,'Indicator Data (national)'!$B$5:$BC$13,45,FALSE)</f>
        <v>66.377282949073205</v>
      </c>
      <c r="BB5" s="73">
        <v>18</v>
      </c>
      <c r="BC5" s="73">
        <v>80</v>
      </c>
      <c r="BD5" s="75"/>
      <c r="BE5" s="75">
        <v>1631321</v>
      </c>
      <c r="BF5" s="73">
        <f>VLOOKUP($B5,'Indicator Data (national)'!$B$5:$BC$13,51,FALSE)</f>
        <v>0.53661899999999996</v>
      </c>
      <c r="BG5" s="73">
        <f>VLOOKUP($B5,'Indicator Data (national)'!$B$5:$BC$13,52,FALSE)</f>
        <v>1.55</v>
      </c>
      <c r="BH5" s="73">
        <f>VLOOKUP($B5,'Indicator Data (national)'!$B$5:$BC$13,53,FALSE)</f>
        <v>2.3012790000000001</v>
      </c>
    </row>
    <row r="6" spans="1:60" x14ac:dyDescent="0.25">
      <c r="A6" s="17" t="s">
        <v>352</v>
      </c>
      <c r="B6" t="s">
        <v>0</v>
      </c>
      <c r="C6" s="127" t="s">
        <v>478</v>
      </c>
      <c r="D6" s="73">
        <v>1.25</v>
      </c>
      <c r="E6" s="75">
        <v>111547</v>
      </c>
      <c r="F6" s="75">
        <v>51900</v>
      </c>
      <c r="G6" s="75">
        <v>347</v>
      </c>
      <c r="H6" s="73">
        <v>0.21875</v>
      </c>
      <c r="I6" s="75"/>
      <c r="J6" s="75">
        <v>0</v>
      </c>
      <c r="K6" s="75">
        <v>3</v>
      </c>
      <c r="L6" s="73">
        <f>VLOOKUP($B6,'Indicator Data (national)'!$B$5:$BC$13,12,FALSE)</f>
        <v>-0.75272607803344727</v>
      </c>
      <c r="M6" s="73">
        <v>0.39900000000000002</v>
      </c>
      <c r="N6" s="73">
        <v>0.4926101</v>
      </c>
      <c r="O6" s="73">
        <v>120.34477151952299</v>
      </c>
      <c r="P6" s="75">
        <f>VLOOKUP($B6,'Indicator Data (national)'!$B$5:$BC$13,15,FALSE)</f>
        <v>321147363</v>
      </c>
      <c r="Q6" s="75">
        <f>VLOOKUP($B6,'Indicator Data (national)'!$B$5:$BC$13,16,FALSE)</f>
        <v>1158.54</v>
      </c>
      <c r="R6" s="75">
        <f>VLOOKUP($B6,'Indicator Data (national)'!$B$5:$BC$13,17,FALSE)</f>
        <v>1040.1099999999999</v>
      </c>
      <c r="S6" s="73">
        <f>VLOOKUP($B6,'Indicator Data (national)'!$B$5:$BC$13,18,FALSE)</f>
        <v>10.806718423177673</v>
      </c>
      <c r="T6" s="73">
        <v>102.4</v>
      </c>
      <c r="U6" s="73">
        <v>0.19000384139314525</v>
      </c>
      <c r="V6" s="73">
        <f>VLOOKUP($B6,'Indicator Data (national)'!$B$5:$BC$13,21,FALSE)</f>
        <v>0.5</v>
      </c>
      <c r="W6" s="128">
        <v>115.12050310534745</v>
      </c>
      <c r="X6" s="73">
        <f>VLOOKUP($B6,'Indicator Data (national)'!$B$5:$BC$13,22,FALSE)</f>
        <v>82</v>
      </c>
      <c r="Y6" s="73">
        <f>VLOOKUP($B6,'Indicator Data (national)'!$B$5:$BC$13,23,FALSE)</f>
        <v>54</v>
      </c>
      <c r="Z6" s="73">
        <v>1.1000000000000001</v>
      </c>
      <c r="AA6" s="73">
        <v>0</v>
      </c>
      <c r="AB6" s="73">
        <v>0</v>
      </c>
      <c r="AC6" s="73">
        <f>VLOOKUP($B6,'Indicator Data (national)'!$B$5:$BC$13,25,FALSE)</f>
        <v>90.1</v>
      </c>
      <c r="AD6" s="73">
        <v>163</v>
      </c>
      <c r="AE6" s="73">
        <f>VLOOKUP($B6,'Indicator Data (national)'!$B$5:$BC$13,27,FALSE)</f>
        <v>0.60696676862365084</v>
      </c>
      <c r="AF6" s="73">
        <v>0.34300000000000003</v>
      </c>
      <c r="AG6" s="75">
        <v>0</v>
      </c>
      <c r="AH6" s="75">
        <v>0</v>
      </c>
      <c r="AI6" s="75">
        <v>0</v>
      </c>
      <c r="AJ6" s="73">
        <v>2</v>
      </c>
      <c r="AK6" s="75">
        <v>0</v>
      </c>
      <c r="AL6" s="75">
        <v>0</v>
      </c>
      <c r="AM6" s="75"/>
      <c r="AN6" s="73">
        <v>4.4182612207805327</v>
      </c>
      <c r="AO6" s="74"/>
      <c r="AP6" s="73">
        <v>0</v>
      </c>
      <c r="AQ6" s="73">
        <v>0.69987883071641344</v>
      </c>
      <c r="AR6" s="73">
        <v>0</v>
      </c>
      <c r="AS6" s="73">
        <v>8.900262533447771</v>
      </c>
      <c r="AT6" s="73">
        <v>2.499747563992528</v>
      </c>
      <c r="AU6" s="73">
        <f>VLOOKUP($B6,'Indicator Data (national)'!$B$5:$BC$13,39,FALSE)</f>
        <v>3.7166666666666672</v>
      </c>
      <c r="AV6" s="73">
        <f>VLOOKUP($B6,'Indicator Data (national)'!$B$5:$BC$13,40,FALSE)</f>
        <v>-0.61724656820297241</v>
      </c>
      <c r="AW6" s="73">
        <v>38</v>
      </c>
      <c r="AX6" s="73">
        <v>14.6</v>
      </c>
      <c r="AY6" s="73">
        <v>28.729209999999998</v>
      </c>
      <c r="AZ6" s="73">
        <f>VLOOKUP($B6,'Indicator Data (national)'!$B$5:$BC$13,44,FALSE)</f>
        <v>4.4000000000000004</v>
      </c>
      <c r="BA6" s="73">
        <f>VLOOKUP($B6,'Indicator Data (national)'!$B$5:$BC$13,45,FALSE)</f>
        <v>66.377282949073205</v>
      </c>
      <c r="BB6" s="73">
        <v>18</v>
      </c>
      <c r="BC6" s="73">
        <v>80</v>
      </c>
      <c r="BD6" s="75"/>
      <c r="BE6" s="75">
        <v>637279</v>
      </c>
      <c r="BF6" s="73">
        <f>VLOOKUP($B6,'Indicator Data (national)'!$B$5:$BC$13,51,FALSE)</f>
        <v>0.53661899999999996</v>
      </c>
      <c r="BG6" s="73">
        <f>VLOOKUP($B6,'Indicator Data (national)'!$B$5:$BC$13,52,FALSE)</f>
        <v>1.55</v>
      </c>
      <c r="BH6" s="73">
        <f>VLOOKUP($B6,'Indicator Data (national)'!$B$5:$BC$13,53,FALSE)</f>
        <v>2.3012790000000001</v>
      </c>
    </row>
    <row r="7" spans="1:60" x14ac:dyDescent="0.25">
      <c r="A7" s="17" t="s">
        <v>353</v>
      </c>
      <c r="B7" t="s">
        <v>0</v>
      </c>
      <c r="C7" s="127" t="s">
        <v>479</v>
      </c>
      <c r="D7" s="73">
        <v>1.5</v>
      </c>
      <c r="E7" s="75">
        <v>7132</v>
      </c>
      <c r="F7" s="75">
        <v>466656</v>
      </c>
      <c r="G7" s="75">
        <v>241</v>
      </c>
      <c r="H7" s="73">
        <v>0.21875</v>
      </c>
      <c r="I7" s="75"/>
      <c r="J7" s="75">
        <v>3</v>
      </c>
      <c r="K7" s="75">
        <v>0</v>
      </c>
      <c r="L7" s="73">
        <f>VLOOKUP($B7,'Indicator Data (national)'!$B$5:$BC$13,12,FALSE)</f>
        <v>-0.75272607803344727</v>
      </c>
      <c r="M7" s="73">
        <v>0.63400000000000001</v>
      </c>
      <c r="N7" s="73">
        <v>0.20747599999999999</v>
      </c>
      <c r="O7" s="73">
        <v>120.34477151952299</v>
      </c>
      <c r="P7" s="75">
        <f>VLOOKUP($B7,'Indicator Data (national)'!$B$5:$BC$13,15,FALSE)</f>
        <v>321147363</v>
      </c>
      <c r="Q7" s="75">
        <f>VLOOKUP($B7,'Indicator Data (national)'!$B$5:$BC$13,16,FALSE)</f>
        <v>1158.54</v>
      </c>
      <c r="R7" s="75">
        <f>VLOOKUP($B7,'Indicator Data (national)'!$B$5:$BC$13,17,FALSE)</f>
        <v>1040.1099999999999</v>
      </c>
      <c r="S7" s="73">
        <f>VLOOKUP($B7,'Indicator Data (national)'!$B$5:$BC$13,18,FALSE)</f>
        <v>10.806718423177673</v>
      </c>
      <c r="T7" s="73">
        <v>102.4</v>
      </c>
      <c r="U7" s="73">
        <v>0.1520002312709918</v>
      </c>
      <c r="V7" s="73">
        <f>VLOOKUP($B7,'Indicator Data (national)'!$B$5:$BC$13,21,FALSE)</f>
        <v>0.5</v>
      </c>
      <c r="W7" s="128">
        <v>101.08612219834205</v>
      </c>
      <c r="X7" s="73">
        <f>VLOOKUP($B7,'Indicator Data (national)'!$B$5:$BC$13,22,FALSE)</f>
        <v>82</v>
      </c>
      <c r="Y7" s="73">
        <f>VLOOKUP($B7,'Indicator Data (national)'!$B$5:$BC$13,23,FALSE)</f>
        <v>54</v>
      </c>
      <c r="Z7" s="73">
        <v>1.1000000000000001</v>
      </c>
      <c r="AA7" s="73">
        <v>0</v>
      </c>
      <c r="AB7" s="73">
        <v>7</v>
      </c>
      <c r="AC7" s="73">
        <f>VLOOKUP($B7,'Indicator Data (national)'!$B$5:$BC$13,25,FALSE)</f>
        <v>90.1</v>
      </c>
      <c r="AD7" s="73">
        <v>163</v>
      </c>
      <c r="AE7" s="73">
        <f>VLOOKUP($B7,'Indicator Data (national)'!$B$5:$BC$13,27,FALSE)</f>
        <v>0.60696676862365084</v>
      </c>
      <c r="AF7" s="73">
        <v>0.34300000000000003</v>
      </c>
      <c r="AG7" s="75">
        <v>3302.4837189562732</v>
      </c>
      <c r="AH7" s="75">
        <v>0</v>
      </c>
      <c r="AI7" s="75">
        <v>0</v>
      </c>
      <c r="AJ7" s="73">
        <v>2</v>
      </c>
      <c r="AK7" s="75">
        <v>0</v>
      </c>
      <c r="AL7" s="75">
        <v>644</v>
      </c>
      <c r="AM7" s="75"/>
      <c r="AN7" s="73">
        <v>8.1573374264120151</v>
      </c>
      <c r="AO7" s="74"/>
      <c r="AP7" s="73">
        <v>0</v>
      </c>
      <c r="AQ7" s="73">
        <v>0.59997279916065982</v>
      </c>
      <c r="AR7" s="73">
        <v>0</v>
      </c>
      <c r="AS7" s="73">
        <v>7.6999747420777558</v>
      </c>
      <c r="AT7" s="73">
        <v>9.8999397695700324</v>
      </c>
      <c r="AU7" s="73">
        <f>VLOOKUP($B7,'Indicator Data (national)'!$B$5:$BC$13,39,FALSE)</f>
        <v>3.7166666666666672</v>
      </c>
      <c r="AV7" s="73">
        <f>VLOOKUP($B7,'Indicator Data (national)'!$B$5:$BC$13,40,FALSE)</f>
        <v>-0.61724656820297241</v>
      </c>
      <c r="AW7" s="73">
        <v>38</v>
      </c>
      <c r="AX7" s="73">
        <v>14.6</v>
      </c>
      <c r="AY7" s="73">
        <v>28.729209999999998</v>
      </c>
      <c r="AZ7" s="73">
        <f>VLOOKUP($B7,'Indicator Data (national)'!$B$5:$BC$13,44,FALSE)</f>
        <v>4.4000000000000004</v>
      </c>
      <c r="BA7" s="73">
        <f>VLOOKUP($B7,'Indicator Data (national)'!$B$5:$BC$13,45,FALSE)</f>
        <v>66.377282949073205</v>
      </c>
      <c r="BB7" s="73">
        <v>18</v>
      </c>
      <c r="BC7" s="73">
        <v>80</v>
      </c>
      <c r="BD7" s="75"/>
      <c r="BE7" s="75">
        <v>2136581</v>
      </c>
      <c r="BF7" s="73">
        <f>VLOOKUP($B7,'Indicator Data (national)'!$B$5:$BC$13,51,FALSE)</f>
        <v>0.53661899999999996</v>
      </c>
      <c r="BG7" s="73">
        <f>VLOOKUP($B7,'Indicator Data (national)'!$B$5:$BC$13,52,FALSE)</f>
        <v>1.55</v>
      </c>
      <c r="BH7" s="73">
        <f>VLOOKUP($B7,'Indicator Data (national)'!$B$5:$BC$13,53,FALSE)</f>
        <v>2.3012790000000001</v>
      </c>
    </row>
    <row r="8" spans="1:60" x14ac:dyDescent="0.25">
      <c r="A8" s="17" t="s">
        <v>354</v>
      </c>
      <c r="B8" t="s">
        <v>0</v>
      </c>
      <c r="C8" s="127" t="s">
        <v>480</v>
      </c>
      <c r="D8" s="73">
        <v>1.75</v>
      </c>
      <c r="E8" s="75">
        <v>341917</v>
      </c>
      <c r="F8" s="75">
        <v>337962</v>
      </c>
      <c r="G8" s="75">
        <v>297</v>
      </c>
      <c r="H8" s="73">
        <v>0.1875</v>
      </c>
      <c r="I8" s="75"/>
      <c r="J8" s="75">
        <v>0</v>
      </c>
      <c r="K8" s="75">
        <v>0</v>
      </c>
      <c r="L8" s="73">
        <f>VLOOKUP($B8,'Indicator Data (national)'!$B$5:$BC$13,12,FALSE)</f>
        <v>-0.75272607803344727</v>
      </c>
      <c r="M8" s="73">
        <v>0.32900000000000001</v>
      </c>
      <c r="N8" s="73">
        <v>0.57972599999999996</v>
      </c>
      <c r="O8" s="73">
        <v>120.34477151952299</v>
      </c>
      <c r="P8" s="75">
        <f>VLOOKUP($B8,'Indicator Data (national)'!$B$5:$BC$13,15,FALSE)</f>
        <v>321147363</v>
      </c>
      <c r="Q8" s="75">
        <f>VLOOKUP($B8,'Indicator Data (national)'!$B$5:$BC$13,16,FALSE)</f>
        <v>1158.54</v>
      </c>
      <c r="R8" s="75">
        <f>VLOOKUP($B8,'Indicator Data (national)'!$B$5:$BC$13,17,FALSE)</f>
        <v>1040.1099999999999</v>
      </c>
      <c r="S8" s="73">
        <f>VLOOKUP($B8,'Indicator Data (national)'!$B$5:$BC$13,18,FALSE)</f>
        <v>10.806718423177673</v>
      </c>
      <c r="T8" s="73">
        <v>102.4</v>
      </c>
      <c r="U8" s="73">
        <v>0.2510015760536099</v>
      </c>
      <c r="V8" s="73">
        <f>VLOOKUP($B8,'Indicator Data (national)'!$B$5:$BC$13,21,FALSE)</f>
        <v>0.5</v>
      </c>
      <c r="W8" s="128">
        <v>95.942954229521703</v>
      </c>
      <c r="X8" s="73">
        <f>VLOOKUP($B8,'Indicator Data (national)'!$B$5:$BC$13,22,FALSE)</f>
        <v>82</v>
      </c>
      <c r="Y8" s="73">
        <f>VLOOKUP($B8,'Indicator Data (national)'!$B$5:$BC$13,23,FALSE)</f>
        <v>54</v>
      </c>
      <c r="Z8" s="73">
        <v>1.1000000000000001</v>
      </c>
      <c r="AA8" s="73">
        <v>0</v>
      </c>
      <c r="AB8" s="73">
        <v>33</v>
      </c>
      <c r="AC8" s="73">
        <f>VLOOKUP($B8,'Indicator Data (national)'!$B$5:$BC$13,25,FALSE)</f>
        <v>90.1</v>
      </c>
      <c r="AD8" s="73">
        <v>163</v>
      </c>
      <c r="AE8" s="73">
        <f>VLOOKUP($B8,'Indicator Data (national)'!$B$5:$BC$13,27,FALSE)</f>
        <v>0.60696676862365084</v>
      </c>
      <c r="AF8" s="73">
        <v>0.34300000000000003</v>
      </c>
      <c r="AG8" s="75">
        <v>0</v>
      </c>
      <c r="AH8" s="75">
        <v>0</v>
      </c>
      <c r="AI8" s="75">
        <v>0</v>
      </c>
      <c r="AJ8" s="73">
        <v>2</v>
      </c>
      <c r="AK8" s="75">
        <v>0</v>
      </c>
      <c r="AL8" s="75">
        <v>0</v>
      </c>
      <c r="AM8" s="75"/>
      <c r="AN8" s="73">
        <v>6.6337179654424068</v>
      </c>
      <c r="AO8" s="74"/>
      <c r="AP8" s="73">
        <v>0</v>
      </c>
      <c r="AQ8" s="73">
        <v>9.991342812755713E-2</v>
      </c>
      <c r="AR8" s="73">
        <v>0</v>
      </c>
      <c r="AS8" s="73">
        <v>17.100020160573035</v>
      </c>
      <c r="AT8" s="73">
        <v>1.7999241013721048</v>
      </c>
      <c r="AU8" s="73">
        <f>VLOOKUP($B8,'Indicator Data (national)'!$B$5:$BC$13,39,FALSE)</f>
        <v>3.7166666666666672</v>
      </c>
      <c r="AV8" s="73">
        <f>VLOOKUP($B8,'Indicator Data (national)'!$B$5:$BC$13,40,FALSE)</f>
        <v>-0.61724656820297241</v>
      </c>
      <c r="AW8" s="73">
        <v>38</v>
      </c>
      <c r="AX8" s="73">
        <v>14.6</v>
      </c>
      <c r="AY8" s="73">
        <v>28.729209999999998</v>
      </c>
      <c r="AZ8" s="73">
        <f>VLOOKUP($B8,'Indicator Data (national)'!$B$5:$BC$13,44,FALSE)</f>
        <v>4.4000000000000004</v>
      </c>
      <c r="BA8" s="73">
        <f>VLOOKUP($B8,'Indicator Data (national)'!$B$5:$BC$13,45,FALSE)</f>
        <v>66.377282949073205</v>
      </c>
      <c r="BB8" s="73">
        <v>18</v>
      </c>
      <c r="BC8" s="73">
        <v>80</v>
      </c>
      <c r="BD8" s="75"/>
      <c r="BE8" s="75">
        <v>1302449</v>
      </c>
      <c r="BF8" s="73">
        <f>VLOOKUP($B8,'Indicator Data (national)'!$B$5:$BC$13,51,FALSE)</f>
        <v>0.53661899999999996</v>
      </c>
      <c r="BG8" s="73">
        <f>VLOOKUP($B8,'Indicator Data (national)'!$B$5:$BC$13,52,FALSE)</f>
        <v>1.55</v>
      </c>
      <c r="BH8" s="73">
        <f>VLOOKUP($B8,'Indicator Data (national)'!$B$5:$BC$13,53,FALSE)</f>
        <v>2.3012790000000001</v>
      </c>
    </row>
    <row r="9" spans="1:60" x14ac:dyDescent="0.25">
      <c r="A9" s="17" t="s">
        <v>355</v>
      </c>
      <c r="B9" t="s">
        <v>0</v>
      </c>
      <c r="C9" s="127" t="s">
        <v>481</v>
      </c>
      <c r="D9" s="73">
        <v>2.5</v>
      </c>
      <c r="E9" s="75">
        <v>910058</v>
      </c>
      <c r="F9" s="75">
        <v>189695</v>
      </c>
      <c r="G9" s="75">
        <v>1360</v>
      </c>
      <c r="H9" s="73">
        <v>0.1875</v>
      </c>
      <c r="I9" s="75"/>
      <c r="J9" s="75">
        <v>0</v>
      </c>
      <c r="K9" s="75">
        <v>0</v>
      </c>
      <c r="L9" s="73">
        <f>VLOOKUP($B9,'Indicator Data (national)'!$B$5:$BC$13,12,FALSE)</f>
        <v>-0.75272607803344727</v>
      </c>
      <c r="M9" s="73">
        <v>0.32100000000000001</v>
      </c>
      <c r="N9" s="73">
        <v>0.57527459999999997</v>
      </c>
      <c r="O9" s="73">
        <v>120.34477151952299</v>
      </c>
      <c r="P9" s="75">
        <f>VLOOKUP($B9,'Indicator Data (national)'!$B$5:$BC$13,15,FALSE)</f>
        <v>321147363</v>
      </c>
      <c r="Q9" s="75">
        <f>VLOOKUP($B9,'Indicator Data (national)'!$B$5:$BC$13,16,FALSE)</f>
        <v>1158.54</v>
      </c>
      <c r="R9" s="75">
        <f>VLOOKUP($B9,'Indicator Data (national)'!$B$5:$BC$13,17,FALSE)</f>
        <v>1040.1099999999999</v>
      </c>
      <c r="S9" s="73">
        <f>VLOOKUP($B9,'Indicator Data (national)'!$B$5:$BC$13,18,FALSE)</f>
        <v>10.806718423177673</v>
      </c>
      <c r="T9" s="73">
        <v>102.4</v>
      </c>
      <c r="U9" s="73">
        <v>0.29500185060692352</v>
      </c>
      <c r="V9" s="73">
        <f>VLOOKUP($B9,'Indicator Data (national)'!$B$5:$BC$13,21,FALSE)</f>
        <v>0.5</v>
      </c>
      <c r="W9" s="128">
        <v>103.1346138519168</v>
      </c>
      <c r="X9" s="73">
        <f>VLOOKUP($B9,'Indicator Data (national)'!$B$5:$BC$13,22,FALSE)</f>
        <v>82</v>
      </c>
      <c r="Y9" s="73">
        <f>VLOOKUP($B9,'Indicator Data (national)'!$B$5:$BC$13,23,FALSE)</f>
        <v>54</v>
      </c>
      <c r="Z9" s="73">
        <v>1.1000000000000001</v>
      </c>
      <c r="AA9" s="73">
        <v>0</v>
      </c>
      <c r="AB9" s="73">
        <v>2</v>
      </c>
      <c r="AC9" s="73">
        <f>VLOOKUP($B9,'Indicator Data (national)'!$B$5:$BC$13,25,FALSE)</f>
        <v>90.1</v>
      </c>
      <c r="AD9" s="73">
        <v>163</v>
      </c>
      <c r="AE9" s="73">
        <f>VLOOKUP($B9,'Indicator Data (national)'!$B$5:$BC$13,27,FALSE)</f>
        <v>0.60696676862365084</v>
      </c>
      <c r="AF9" s="73">
        <v>0.34300000000000003</v>
      </c>
      <c r="AG9" s="75">
        <v>2125.9058549046722</v>
      </c>
      <c r="AH9" s="75">
        <v>0</v>
      </c>
      <c r="AI9" s="75">
        <v>0</v>
      </c>
      <c r="AJ9" s="73">
        <v>3</v>
      </c>
      <c r="AK9" s="75">
        <v>0</v>
      </c>
      <c r="AL9" s="75">
        <v>0</v>
      </c>
      <c r="AM9" s="75"/>
      <c r="AN9" s="73">
        <v>9.4016211039477753</v>
      </c>
      <c r="AO9" s="74"/>
      <c r="AP9" s="73">
        <v>0</v>
      </c>
      <c r="AQ9" s="73">
        <v>0.19991567802407365</v>
      </c>
      <c r="AR9" s="73">
        <v>0</v>
      </c>
      <c r="AS9" s="73">
        <v>14.90013988513225</v>
      </c>
      <c r="AT9" s="73">
        <v>0.69998408492507347</v>
      </c>
      <c r="AU9" s="73">
        <f>VLOOKUP($B9,'Indicator Data (national)'!$B$5:$BC$13,39,FALSE)</f>
        <v>3.7166666666666672</v>
      </c>
      <c r="AV9" s="73">
        <f>VLOOKUP($B9,'Indicator Data (national)'!$B$5:$BC$13,40,FALSE)</f>
        <v>-0.61724656820297241</v>
      </c>
      <c r="AW9" s="73">
        <v>38</v>
      </c>
      <c r="AX9" s="73">
        <v>14.6</v>
      </c>
      <c r="AY9" s="73">
        <v>28.729209999999998</v>
      </c>
      <c r="AZ9" s="73">
        <f>VLOOKUP($B9,'Indicator Data (national)'!$B$5:$BC$13,44,FALSE)</f>
        <v>4.4000000000000004</v>
      </c>
      <c r="BA9" s="73">
        <f>VLOOKUP($B9,'Indicator Data (national)'!$B$5:$BC$13,45,FALSE)</f>
        <v>66.377282949073205</v>
      </c>
      <c r="BB9" s="73">
        <v>18</v>
      </c>
      <c r="BC9" s="73">
        <v>80</v>
      </c>
      <c r="BD9" s="75"/>
      <c r="BE9" s="75">
        <v>1375380</v>
      </c>
      <c r="BF9" s="73">
        <f>VLOOKUP($B9,'Indicator Data (national)'!$B$5:$BC$13,51,FALSE)</f>
        <v>0.53661899999999996</v>
      </c>
      <c r="BG9" s="73">
        <f>VLOOKUP($B9,'Indicator Data (national)'!$B$5:$BC$13,52,FALSE)</f>
        <v>1.55</v>
      </c>
      <c r="BH9" s="73">
        <f>VLOOKUP($B9,'Indicator Data (national)'!$B$5:$BC$13,53,FALSE)</f>
        <v>2.3012790000000001</v>
      </c>
    </row>
    <row r="10" spans="1:60" x14ac:dyDescent="0.25">
      <c r="A10" s="17" t="s">
        <v>356</v>
      </c>
      <c r="B10" t="s">
        <v>0</v>
      </c>
      <c r="C10" s="127" t="s">
        <v>482</v>
      </c>
      <c r="D10" s="73">
        <v>2</v>
      </c>
      <c r="E10" s="75">
        <v>557984</v>
      </c>
      <c r="F10" s="75">
        <v>626086</v>
      </c>
      <c r="G10" s="75">
        <v>680</v>
      </c>
      <c r="H10" s="73">
        <v>0.1875</v>
      </c>
      <c r="I10" s="75"/>
      <c r="J10" s="75">
        <v>0</v>
      </c>
      <c r="K10" s="75">
        <v>0</v>
      </c>
      <c r="L10" s="73">
        <f>VLOOKUP($B10,'Indicator Data (national)'!$B$5:$BC$13,12,FALSE)</f>
        <v>-0.75272607803344727</v>
      </c>
      <c r="M10" s="73">
        <v>0.39700000000000002</v>
      </c>
      <c r="N10" s="73">
        <v>0.55435719999999999</v>
      </c>
      <c r="O10" s="73">
        <v>120.34477151952299</v>
      </c>
      <c r="P10" s="75">
        <f>VLOOKUP($B10,'Indicator Data (national)'!$B$5:$BC$13,15,FALSE)</f>
        <v>321147363</v>
      </c>
      <c r="Q10" s="75">
        <f>VLOOKUP($B10,'Indicator Data (national)'!$B$5:$BC$13,16,FALSE)</f>
        <v>1158.54</v>
      </c>
      <c r="R10" s="75">
        <f>VLOOKUP($B10,'Indicator Data (national)'!$B$5:$BC$13,17,FALSE)</f>
        <v>1040.1099999999999</v>
      </c>
      <c r="S10" s="73">
        <f>VLOOKUP($B10,'Indicator Data (national)'!$B$5:$BC$13,18,FALSE)</f>
        <v>10.806718423177673</v>
      </c>
      <c r="T10" s="73">
        <v>102.4</v>
      </c>
      <c r="U10" s="73">
        <v>0.25900150359830587</v>
      </c>
      <c r="V10" s="73">
        <f>VLOOKUP($B10,'Indicator Data (national)'!$B$5:$BC$13,21,FALSE)</f>
        <v>0.5</v>
      </c>
      <c r="W10" s="128">
        <v>97.929004210454252</v>
      </c>
      <c r="X10" s="73">
        <f>VLOOKUP($B10,'Indicator Data (national)'!$B$5:$BC$13,22,FALSE)</f>
        <v>82</v>
      </c>
      <c r="Y10" s="73">
        <f>VLOOKUP($B10,'Indicator Data (national)'!$B$5:$BC$13,23,FALSE)</f>
        <v>54</v>
      </c>
      <c r="Z10" s="73">
        <v>1.1000000000000001</v>
      </c>
      <c r="AA10" s="73">
        <v>0</v>
      </c>
      <c r="AB10" s="73">
        <v>3</v>
      </c>
      <c r="AC10" s="73">
        <f>VLOOKUP($B10,'Indicator Data (national)'!$B$5:$BC$13,25,FALSE)</f>
        <v>90.1</v>
      </c>
      <c r="AD10" s="73">
        <v>163</v>
      </c>
      <c r="AE10" s="73">
        <f>VLOOKUP($B10,'Indicator Data (national)'!$B$5:$BC$13,27,FALSE)</f>
        <v>0.60696676862365084</v>
      </c>
      <c r="AF10" s="73">
        <v>0.34300000000000003</v>
      </c>
      <c r="AG10" s="75">
        <v>2084.7967853260502</v>
      </c>
      <c r="AH10" s="75">
        <v>0</v>
      </c>
      <c r="AI10" s="75">
        <v>0</v>
      </c>
      <c r="AJ10" s="73">
        <v>3</v>
      </c>
      <c r="AK10" s="75">
        <v>0</v>
      </c>
      <c r="AL10" s="75">
        <v>0</v>
      </c>
      <c r="AM10" s="75"/>
      <c r="AN10" s="73">
        <v>7.2590271138692</v>
      </c>
      <c r="AO10" s="74"/>
      <c r="AP10" s="73">
        <v>0</v>
      </c>
      <c r="AQ10" s="73">
        <v>0.1999739779264933</v>
      </c>
      <c r="AR10" s="73">
        <v>0</v>
      </c>
      <c r="AS10" s="73">
        <v>17.799946824458488</v>
      </c>
      <c r="AT10" s="73">
        <v>1.6000746720370194</v>
      </c>
      <c r="AU10" s="73">
        <f>VLOOKUP($B10,'Indicator Data (national)'!$B$5:$BC$13,39,FALSE)</f>
        <v>3.7166666666666672</v>
      </c>
      <c r="AV10" s="73">
        <f>VLOOKUP($B10,'Indicator Data (national)'!$B$5:$BC$13,40,FALSE)</f>
        <v>-0.61724656820297241</v>
      </c>
      <c r="AW10" s="73">
        <v>38</v>
      </c>
      <c r="AX10" s="73">
        <v>14.6</v>
      </c>
      <c r="AY10" s="73">
        <v>28.729209999999998</v>
      </c>
      <c r="AZ10" s="73">
        <f>VLOOKUP($B10,'Indicator Data (national)'!$B$5:$BC$13,44,FALSE)</f>
        <v>4.4000000000000004</v>
      </c>
      <c r="BA10" s="73">
        <f>VLOOKUP($B10,'Indicator Data (national)'!$B$5:$BC$13,45,FALSE)</f>
        <v>66.377282949073205</v>
      </c>
      <c r="BB10" s="73">
        <v>18</v>
      </c>
      <c r="BC10" s="73">
        <v>80</v>
      </c>
      <c r="BD10" s="75"/>
      <c r="BE10" s="75">
        <v>1348784</v>
      </c>
      <c r="BF10" s="73">
        <f>VLOOKUP($B10,'Indicator Data (national)'!$B$5:$BC$13,51,FALSE)</f>
        <v>0.53661899999999996</v>
      </c>
      <c r="BG10" s="73">
        <f>VLOOKUP($B10,'Indicator Data (national)'!$B$5:$BC$13,52,FALSE)</f>
        <v>1.55</v>
      </c>
      <c r="BH10" s="73">
        <f>VLOOKUP($B10,'Indicator Data (national)'!$B$5:$BC$13,53,FALSE)</f>
        <v>2.3012790000000001</v>
      </c>
    </row>
    <row r="11" spans="1:60" x14ac:dyDescent="0.25">
      <c r="A11" s="17" t="s">
        <v>357</v>
      </c>
      <c r="B11" t="s">
        <v>0</v>
      </c>
      <c r="C11" s="127" t="s">
        <v>483</v>
      </c>
      <c r="D11" s="73">
        <v>1.75</v>
      </c>
      <c r="E11" s="75">
        <v>218277</v>
      </c>
      <c r="F11" s="75">
        <v>334906</v>
      </c>
      <c r="G11" s="75">
        <v>99</v>
      </c>
      <c r="H11" s="73">
        <v>0.15625</v>
      </c>
      <c r="I11" s="75"/>
      <c r="J11" s="75">
        <v>0</v>
      </c>
      <c r="K11" s="75">
        <v>0</v>
      </c>
      <c r="L11" s="73">
        <f>VLOOKUP($B11,'Indicator Data (national)'!$B$5:$BC$13,12,FALSE)</f>
        <v>-0.75272607803344727</v>
      </c>
      <c r="M11" s="73">
        <v>0.32500000000000001</v>
      </c>
      <c r="N11" s="73">
        <v>0.51253439999999995</v>
      </c>
      <c r="O11" s="73">
        <v>120.34477151952299</v>
      </c>
      <c r="P11" s="75">
        <f>VLOOKUP($B11,'Indicator Data (national)'!$B$5:$BC$13,15,FALSE)</f>
        <v>321147363</v>
      </c>
      <c r="Q11" s="75">
        <f>VLOOKUP($B11,'Indicator Data (national)'!$B$5:$BC$13,16,FALSE)</f>
        <v>1158.54</v>
      </c>
      <c r="R11" s="75">
        <f>VLOOKUP($B11,'Indicator Data (national)'!$B$5:$BC$13,17,FALSE)</f>
        <v>1040.1099999999999</v>
      </c>
      <c r="S11" s="73">
        <f>VLOOKUP($B11,'Indicator Data (national)'!$B$5:$BC$13,18,FALSE)</f>
        <v>10.806718423177673</v>
      </c>
      <c r="T11" s="73">
        <v>102.4</v>
      </c>
      <c r="U11" s="73">
        <v>0.22900314943911673</v>
      </c>
      <c r="V11" s="73">
        <f>VLOOKUP($B11,'Indicator Data (national)'!$B$5:$BC$13,21,FALSE)</f>
        <v>0.5</v>
      </c>
      <c r="W11" s="128">
        <v>92.059545337122174</v>
      </c>
      <c r="X11" s="73">
        <f>VLOOKUP($B11,'Indicator Data (national)'!$B$5:$BC$13,22,FALSE)</f>
        <v>82</v>
      </c>
      <c r="Y11" s="73">
        <f>VLOOKUP($B11,'Indicator Data (national)'!$B$5:$BC$13,23,FALSE)</f>
        <v>54</v>
      </c>
      <c r="Z11" s="73">
        <v>1.1000000000000001</v>
      </c>
      <c r="AA11" s="73">
        <v>0</v>
      </c>
      <c r="AB11" s="73">
        <v>2</v>
      </c>
      <c r="AC11" s="73">
        <f>VLOOKUP($B11,'Indicator Data (national)'!$B$5:$BC$13,25,FALSE)</f>
        <v>90.1</v>
      </c>
      <c r="AD11" s="73">
        <v>163</v>
      </c>
      <c r="AE11" s="73">
        <f>VLOOKUP($B11,'Indicator Data (national)'!$B$5:$BC$13,27,FALSE)</f>
        <v>0.60696676862365084</v>
      </c>
      <c r="AF11" s="73">
        <v>0.34300000000000003</v>
      </c>
      <c r="AG11" s="75">
        <v>0</v>
      </c>
      <c r="AH11" s="75">
        <v>0</v>
      </c>
      <c r="AI11" s="75">
        <v>0</v>
      </c>
      <c r="AJ11" s="73">
        <v>3</v>
      </c>
      <c r="AK11" s="75">
        <v>0</v>
      </c>
      <c r="AL11" s="75">
        <v>0</v>
      </c>
      <c r="AM11" s="75"/>
      <c r="AN11" s="73">
        <v>6.1479055263130356</v>
      </c>
      <c r="AO11" s="74"/>
      <c r="AP11" s="73">
        <v>0</v>
      </c>
      <c r="AQ11" s="73">
        <v>0.60014022456860017</v>
      </c>
      <c r="AR11" s="73">
        <v>0</v>
      </c>
      <c r="AS11" s="73">
        <v>19.500109877460471</v>
      </c>
      <c r="AT11" s="73">
        <v>0.89994872385178049</v>
      </c>
      <c r="AU11" s="73">
        <f>VLOOKUP($B11,'Indicator Data (national)'!$B$5:$BC$13,39,FALSE)</f>
        <v>3.7166666666666672</v>
      </c>
      <c r="AV11" s="73">
        <f>VLOOKUP($B11,'Indicator Data (national)'!$B$5:$BC$13,40,FALSE)</f>
        <v>-0.61724656820297241</v>
      </c>
      <c r="AW11" s="73">
        <v>38</v>
      </c>
      <c r="AX11" s="73">
        <v>14.6</v>
      </c>
      <c r="AY11" s="73">
        <v>28.729209999999998</v>
      </c>
      <c r="AZ11" s="73">
        <f>VLOOKUP($B11,'Indicator Data (national)'!$B$5:$BC$13,44,FALSE)</f>
        <v>4.4000000000000004</v>
      </c>
      <c r="BA11" s="73">
        <f>VLOOKUP($B11,'Indicator Data (national)'!$B$5:$BC$13,45,FALSE)</f>
        <v>66.377282949073205</v>
      </c>
      <c r="BB11" s="73">
        <v>18</v>
      </c>
      <c r="BC11" s="73">
        <v>80</v>
      </c>
      <c r="BD11" s="75"/>
      <c r="BE11" s="75">
        <v>722631</v>
      </c>
      <c r="BF11" s="73">
        <f>VLOOKUP($B11,'Indicator Data (national)'!$B$5:$BC$13,51,FALSE)</f>
        <v>0.53661899999999996</v>
      </c>
      <c r="BG11" s="73">
        <f>VLOOKUP($B11,'Indicator Data (national)'!$B$5:$BC$13,52,FALSE)</f>
        <v>1.55</v>
      </c>
      <c r="BH11" s="73">
        <f>VLOOKUP($B11,'Indicator Data (national)'!$B$5:$BC$13,53,FALSE)</f>
        <v>2.3012790000000001</v>
      </c>
    </row>
    <row r="12" spans="1:60" x14ac:dyDescent="0.25">
      <c r="A12" s="17" t="s">
        <v>358</v>
      </c>
      <c r="B12" t="s">
        <v>0</v>
      </c>
      <c r="C12" s="127" t="s">
        <v>484</v>
      </c>
      <c r="D12" s="73">
        <v>2.25</v>
      </c>
      <c r="E12" s="75">
        <v>787006</v>
      </c>
      <c r="F12" s="75">
        <v>182178</v>
      </c>
      <c r="G12" s="75">
        <v>597</v>
      </c>
      <c r="H12" s="73">
        <v>0.1875</v>
      </c>
      <c r="I12" s="75"/>
      <c r="J12" s="75">
        <v>0</v>
      </c>
      <c r="K12" s="75">
        <v>0</v>
      </c>
      <c r="L12" s="73">
        <f>VLOOKUP($B12,'Indicator Data (national)'!$B$5:$BC$13,12,FALSE)</f>
        <v>-0.75272607803344727</v>
      </c>
      <c r="M12" s="73">
        <v>0.35699999999999998</v>
      </c>
      <c r="N12" s="73">
        <v>0.69809060000000001</v>
      </c>
      <c r="O12" s="73">
        <v>120.34477151952299</v>
      </c>
      <c r="P12" s="75">
        <f>VLOOKUP($B12,'Indicator Data (national)'!$B$5:$BC$13,15,FALSE)</f>
        <v>321147363</v>
      </c>
      <c r="Q12" s="75">
        <f>VLOOKUP($B12,'Indicator Data (national)'!$B$5:$BC$13,16,FALSE)</f>
        <v>1158.54</v>
      </c>
      <c r="R12" s="75">
        <f>VLOOKUP($B12,'Indicator Data (national)'!$B$5:$BC$13,17,FALSE)</f>
        <v>1040.1099999999999</v>
      </c>
      <c r="S12" s="73">
        <f>VLOOKUP($B12,'Indicator Data (national)'!$B$5:$BC$13,18,FALSE)</f>
        <v>10.806718423177673</v>
      </c>
      <c r="T12" s="73">
        <v>102.4</v>
      </c>
      <c r="U12" s="73">
        <v>0.33700072648836493</v>
      </c>
      <c r="V12" s="73">
        <f>VLOOKUP($B12,'Indicator Data (national)'!$B$5:$BC$13,21,FALSE)</f>
        <v>0.5</v>
      </c>
      <c r="W12" s="128">
        <v>114.78071668566186</v>
      </c>
      <c r="X12" s="73">
        <f>VLOOKUP($B12,'Indicator Data (national)'!$B$5:$BC$13,22,FALSE)</f>
        <v>82</v>
      </c>
      <c r="Y12" s="73">
        <f>VLOOKUP($B12,'Indicator Data (national)'!$B$5:$BC$13,23,FALSE)</f>
        <v>54</v>
      </c>
      <c r="Z12" s="73">
        <v>1.1000000000000001</v>
      </c>
      <c r="AA12" s="73">
        <v>0</v>
      </c>
      <c r="AB12" s="73">
        <v>26</v>
      </c>
      <c r="AC12" s="73">
        <f>VLOOKUP($B12,'Indicator Data (national)'!$B$5:$BC$13,25,FALSE)</f>
        <v>90.1</v>
      </c>
      <c r="AD12" s="73">
        <v>163</v>
      </c>
      <c r="AE12" s="73">
        <f>VLOOKUP($B12,'Indicator Data (national)'!$B$5:$BC$13,27,FALSE)</f>
        <v>0.60696676862365084</v>
      </c>
      <c r="AF12" s="73">
        <v>0.34300000000000003</v>
      </c>
      <c r="AG12" s="75">
        <v>2189.045589572183</v>
      </c>
      <c r="AH12" s="75">
        <v>0</v>
      </c>
      <c r="AI12" s="75">
        <v>0</v>
      </c>
      <c r="AJ12" s="73">
        <v>3</v>
      </c>
      <c r="AK12" s="75">
        <v>0</v>
      </c>
      <c r="AL12" s="75">
        <v>0</v>
      </c>
      <c r="AM12" s="75"/>
      <c r="AN12" s="73">
        <v>8.7096631303847101</v>
      </c>
      <c r="AO12" s="74"/>
      <c r="AP12" s="73">
        <v>0</v>
      </c>
      <c r="AQ12" s="73">
        <v>1.4999667781444486</v>
      </c>
      <c r="AR12" s="73">
        <v>0</v>
      </c>
      <c r="AS12" s="73">
        <v>31.100086376824432</v>
      </c>
      <c r="AT12" s="73">
        <v>0.69987375694890475</v>
      </c>
      <c r="AU12" s="73">
        <f>VLOOKUP($B12,'Indicator Data (national)'!$B$5:$BC$13,39,FALSE)</f>
        <v>3.7166666666666672</v>
      </c>
      <c r="AV12" s="73">
        <f>VLOOKUP($B12,'Indicator Data (national)'!$B$5:$BC$13,40,FALSE)</f>
        <v>-0.61724656820297241</v>
      </c>
      <c r="AW12" s="73">
        <v>38</v>
      </c>
      <c r="AX12" s="73">
        <v>14.6</v>
      </c>
      <c r="AY12" s="73">
        <v>28.729209999999998</v>
      </c>
      <c r="AZ12" s="73">
        <f>VLOOKUP($B12,'Indicator Data (national)'!$B$5:$BC$13,44,FALSE)</f>
        <v>4.4000000000000004</v>
      </c>
      <c r="BA12" s="73">
        <f>VLOOKUP($B12,'Indicator Data (national)'!$B$5:$BC$13,45,FALSE)</f>
        <v>66.377282949073205</v>
      </c>
      <c r="BB12" s="73">
        <v>18</v>
      </c>
      <c r="BC12" s="73">
        <v>80</v>
      </c>
      <c r="BD12" s="75"/>
      <c r="BE12" s="75">
        <v>1416229</v>
      </c>
      <c r="BF12" s="73">
        <f>VLOOKUP($B12,'Indicator Data (national)'!$B$5:$BC$13,51,FALSE)</f>
        <v>0.53661899999999996</v>
      </c>
      <c r="BG12" s="73">
        <f>VLOOKUP($B12,'Indicator Data (national)'!$B$5:$BC$13,52,FALSE)</f>
        <v>1.55</v>
      </c>
      <c r="BH12" s="73">
        <f>VLOOKUP($B12,'Indicator Data (national)'!$B$5:$BC$13,53,FALSE)</f>
        <v>2.3012790000000001</v>
      </c>
    </row>
    <row r="13" spans="1:60" x14ac:dyDescent="0.25">
      <c r="A13" s="17" t="s">
        <v>359</v>
      </c>
      <c r="B13" t="s">
        <v>0</v>
      </c>
      <c r="C13" s="127" t="s">
        <v>485</v>
      </c>
      <c r="D13" s="73">
        <v>1.25</v>
      </c>
      <c r="E13" s="75">
        <v>753706</v>
      </c>
      <c r="F13" s="75">
        <v>149323</v>
      </c>
      <c r="G13" s="75">
        <v>248</v>
      </c>
      <c r="H13" s="73">
        <v>0.1875</v>
      </c>
      <c r="I13" s="75"/>
      <c r="J13" s="75">
        <v>0</v>
      </c>
      <c r="K13" s="75">
        <v>0</v>
      </c>
      <c r="L13" s="73">
        <f>VLOOKUP($B13,'Indicator Data (national)'!$B$5:$BC$13,12,FALSE)</f>
        <v>-0.75272607803344727</v>
      </c>
      <c r="M13" s="73">
        <v>0.48699999999999999</v>
      </c>
      <c r="N13" s="73">
        <v>0.45897959999999999</v>
      </c>
      <c r="O13" s="73">
        <v>120.34477151952299</v>
      </c>
      <c r="P13" s="75">
        <f>VLOOKUP($B13,'Indicator Data (national)'!$B$5:$BC$13,15,FALSE)</f>
        <v>321147363</v>
      </c>
      <c r="Q13" s="75">
        <f>VLOOKUP($B13,'Indicator Data (national)'!$B$5:$BC$13,16,FALSE)</f>
        <v>1158.54</v>
      </c>
      <c r="R13" s="75">
        <f>VLOOKUP($B13,'Indicator Data (national)'!$B$5:$BC$13,17,FALSE)</f>
        <v>1040.1099999999999</v>
      </c>
      <c r="S13" s="73">
        <f>VLOOKUP($B13,'Indicator Data (national)'!$B$5:$BC$13,18,FALSE)</f>
        <v>10.806718423177673</v>
      </c>
      <c r="T13" s="73">
        <v>102.4</v>
      </c>
      <c r="U13" s="73">
        <v>0.2</v>
      </c>
      <c r="V13" s="73">
        <f>VLOOKUP($B13,'Indicator Data (national)'!$B$5:$BC$13,21,FALSE)</f>
        <v>0.5</v>
      </c>
      <c r="W13" s="128">
        <v>119.09522113578967</v>
      </c>
      <c r="X13" s="73">
        <f>VLOOKUP($B13,'Indicator Data (national)'!$B$5:$BC$13,22,FALSE)</f>
        <v>82</v>
      </c>
      <c r="Y13" s="73">
        <f>VLOOKUP($B13,'Indicator Data (national)'!$B$5:$BC$13,23,FALSE)</f>
        <v>54</v>
      </c>
      <c r="Z13" s="73">
        <v>1.1000000000000001</v>
      </c>
      <c r="AA13" s="73">
        <v>0</v>
      </c>
      <c r="AB13" s="73">
        <v>4</v>
      </c>
      <c r="AC13" s="73">
        <f>VLOOKUP($B13,'Indicator Data (national)'!$B$5:$BC$13,25,FALSE)</f>
        <v>90.1</v>
      </c>
      <c r="AD13" s="73">
        <v>163</v>
      </c>
      <c r="AE13" s="73">
        <f>VLOOKUP($B13,'Indicator Data (national)'!$B$5:$BC$13,27,FALSE)</f>
        <v>0.60696676862365084</v>
      </c>
      <c r="AF13" s="73">
        <v>0.34300000000000003</v>
      </c>
      <c r="AG13" s="75">
        <v>2655.7377085379067</v>
      </c>
      <c r="AH13" s="75">
        <v>11396</v>
      </c>
      <c r="AI13" s="75">
        <v>0</v>
      </c>
      <c r="AJ13" s="73">
        <v>2</v>
      </c>
      <c r="AK13" s="75">
        <v>0</v>
      </c>
      <c r="AL13" s="75">
        <v>1078</v>
      </c>
      <c r="AM13" s="75"/>
      <c r="AN13" s="73">
        <v>5.5956097460714034</v>
      </c>
      <c r="AO13" s="74"/>
      <c r="AP13" s="73">
        <v>0</v>
      </c>
      <c r="AQ13" s="73">
        <v>0.10002763320460675</v>
      </c>
      <c r="AR13" s="73">
        <v>0</v>
      </c>
      <c r="AS13" s="73">
        <v>11.700035854653912</v>
      </c>
      <c r="AT13" s="73">
        <v>4.2000187266345268</v>
      </c>
      <c r="AU13" s="73">
        <f>VLOOKUP($B13,'Indicator Data (national)'!$B$5:$BC$13,39,FALSE)</f>
        <v>3.7166666666666672</v>
      </c>
      <c r="AV13" s="73">
        <f>VLOOKUP($B13,'Indicator Data (national)'!$B$5:$BC$13,40,FALSE)</f>
        <v>-0.61724656820297241</v>
      </c>
      <c r="AW13" s="73">
        <v>38</v>
      </c>
      <c r="AX13" s="73">
        <v>14.6</v>
      </c>
      <c r="AY13" s="73">
        <v>28.729209999999998</v>
      </c>
      <c r="AZ13" s="73">
        <f>VLOOKUP($B13,'Indicator Data (national)'!$B$5:$BC$13,44,FALSE)</f>
        <v>4.4000000000000004</v>
      </c>
      <c r="BA13" s="73">
        <f>VLOOKUP($B13,'Indicator Data (national)'!$B$5:$BC$13,45,FALSE)</f>
        <v>66.377282949073205</v>
      </c>
      <c r="BB13" s="73">
        <v>18</v>
      </c>
      <c r="BC13" s="73">
        <v>80</v>
      </c>
      <c r="BD13" s="75"/>
      <c r="BE13" s="75">
        <v>1718161</v>
      </c>
      <c r="BF13" s="73">
        <f>VLOOKUP($B13,'Indicator Data (national)'!$B$5:$BC$13,51,FALSE)</f>
        <v>0.53661899999999996</v>
      </c>
      <c r="BG13" s="73">
        <f>VLOOKUP($B13,'Indicator Data (national)'!$B$5:$BC$13,52,FALSE)</f>
        <v>1.55</v>
      </c>
      <c r="BH13" s="73">
        <f>VLOOKUP($B13,'Indicator Data (national)'!$B$5:$BC$13,53,FALSE)</f>
        <v>2.3012790000000001</v>
      </c>
    </row>
    <row r="14" spans="1:60" x14ac:dyDescent="0.25">
      <c r="A14" s="17" t="s">
        <v>366</v>
      </c>
      <c r="B14" s="17" t="s">
        <v>0</v>
      </c>
      <c r="C14" s="127" t="s">
        <v>611</v>
      </c>
      <c r="D14" s="73">
        <v>2</v>
      </c>
      <c r="E14" s="75">
        <v>313333</v>
      </c>
      <c r="F14" s="75">
        <v>370063</v>
      </c>
      <c r="G14" s="75">
        <v>0</v>
      </c>
      <c r="H14" s="73">
        <v>0.21875</v>
      </c>
      <c r="I14" s="75"/>
      <c r="J14" s="75">
        <v>0</v>
      </c>
      <c r="K14" s="75">
        <v>0</v>
      </c>
      <c r="L14" s="73">
        <f>VLOOKUP($B14,'Indicator Data (national)'!$B$5:$BC$13,12,FALSE)</f>
        <v>-0.75272607803344727</v>
      </c>
      <c r="M14" s="73">
        <v>0.377</v>
      </c>
      <c r="N14" s="73">
        <v>0.58075200000000005</v>
      </c>
      <c r="O14" s="73">
        <v>120.34477151952299</v>
      </c>
      <c r="P14" s="75">
        <f>VLOOKUP($B14,'Indicator Data (national)'!$B$5:$BC$13,15,FALSE)</f>
        <v>321147363</v>
      </c>
      <c r="Q14" s="75">
        <f>VLOOKUP($B14,'Indicator Data (national)'!$B$5:$BC$13,16,FALSE)</f>
        <v>1158.54</v>
      </c>
      <c r="R14" s="75">
        <f>VLOOKUP($B14,'Indicator Data (national)'!$B$5:$BC$13,17,FALSE)</f>
        <v>1040.1099999999999</v>
      </c>
      <c r="S14" s="73">
        <f>VLOOKUP($B14,'Indicator Data (national)'!$B$5:$BC$13,18,FALSE)</f>
        <v>10.806718423177673</v>
      </c>
      <c r="T14" s="73">
        <v>102.4</v>
      </c>
      <c r="U14" s="73">
        <v>0.2669982082969633</v>
      </c>
      <c r="V14" s="73">
        <f>VLOOKUP($B14,'Indicator Data (national)'!$B$5:$BC$13,21,FALSE)</f>
        <v>0.5</v>
      </c>
      <c r="W14" s="128">
        <v>102.21882298759827</v>
      </c>
      <c r="X14" s="73">
        <f>VLOOKUP($B14,'Indicator Data (national)'!$B$5:$BC$13,22,FALSE)</f>
        <v>82</v>
      </c>
      <c r="Y14" s="73">
        <f>VLOOKUP($B14,'Indicator Data (national)'!$B$5:$BC$13,23,FALSE)</f>
        <v>54</v>
      </c>
      <c r="Z14" s="73">
        <v>1.1000000000000001</v>
      </c>
      <c r="AA14" s="73">
        <v>0</v>
      </c>
      <c r="AB14" s="73">
        <v>6</v>
      </c>
      <c r="AC14" s="73">
        <f>VLOOKUP($B14,'Indicator Data (national)'!$B$5:$BC$13,25,FALSE)</f>
        <v>90.1</v>
      </c>
      <c r="AD14" s="73">
        <v>163</v>
      </c>
      <c r="AE14" s="73">
        <f>VLOOKUP($B14,'Indicator Data (national)'!$B$5:$BC$13,27,FALSE)</f>
        <v>0.60696676862365084</v>
      </c>
      <c r="AF14" s="73">
        <v>0.34300000000000003</v>
      </c>
      <c r="AG14" s="75">
        <v>2077.2430169762715</v>
      </c>
      <c r="AH14" s="75">
        <v>0</v>
      </c>
      <c r="AI14" s="75">
        <v>0</v>
      </c>
      <c r="AJ14" s="73">
        <v>3</v>
      </c>
      <c r="AK14" s="75">
        <v>0</v>
      </c>
      <c r="AL14" s="75">
        <v>0</v>
      </c>
      <c r="AM14" s="75"/>
      <c r="AN14" s="73">
        <v>8.4301305347054765</v>
      </c>
      <c r="AO14" s="74"/>
      <c r="AP14" s="73">
        <v>0</v>
      </c>
      <c r="AQ14" s="73">
        <v>0.90004415310939778</v>
      </c>
      <c r="AR14" s="73">
        <v>0</v>
      </c>
      <c r="AS14" s="73">
        <v>19.600018114096162</v>
      </c>
      <c r="AT14" s="73">
        <v>0.39992527935332678</v>
      </c>
      <c r="AU14" s="73">
        <f>VLOOKUP($B14,'Indicator Data (national)'!$B$5:$BC$13,39,FALSE)</f>
        <v>3.7166666666666672</v>
      </c>
      <c r="AV14" s="73">
        <f>VLOOKUP($B14,'Indicator Data (national)'!$B$5:$BC$13,40,FALSE)</f>
        <v>-0.61724656820297241</v>
      </c>
      <c r="AW14" s="73">
        <v>38</v>
      </c>
      <c r="AX14" s="73">
        <v>14.6</v>
      </c>
      <c r="AY14" s="73">
        <v>28.729209999999998</v>
      </c>
      <c r="AZ14" s="73">
        <f>VLOOKUP($B14,'Indicator Data (national)'!$B$5:$BC$13,44,FALSE)</f>
        <v>4.4000000000000004</v>
      </c>
      <c r="BA14" s="73">
        <f>VLOOKUP($B14,'Indicator Data (national)'!$B$5:$BC$13,45,FALSE)</f>
        <v>66.377282949073205</v>
      </c>
      <c r="BB14" s="73">
        <v>18</v>
      </c>
      <c r="BC14" s="73">
        <v>80</v>
      </c>
      <c r="BD14" s="75"/>
      <c r="BE14" s="75">
        <v>1343897</v>
      </c>
      <c r="BF14" s="73">
        <f>VLOOKUP($B14,'Indicator Data (national)'!$B$5:$BC$13,51,FALSE)</f>
        <v>0.53661899999999996</v>
      </c>
      <c r="BG14" s="73">
        <f>VLOOKUP($B14,'Indicator Data (national)'!$B$5:$BC$13,52,FALSE)</f>
        <v>1.55</v>
      </c>
      <c r="BH14" s="73">
        <f>VLOOKUP($B14,'Indicator Data (national)'!$B$5:$BC$13,53,FALSE)</f>
        <v>2.3012790000000001</v>
      </c>
    </row>
    <row r="15" spans="1:60" x14ac:dyDescent="0.25">
      <c r="A15" s="17" t="s">
        <v>360</v>
      </c>
      <c r="B15" t="s">
        <v>0</v>
      </c>
      <c r="C15" s="127" t="s">
        <v>486</v>
      </c>
      <c r="D15" s="73">
        <v>2.25</v>
      </c>
      <c r="E15" s="75">
        <v>414385</v>
      </c>
      <c r="F15" s="75">
        <v>457669</v>
      </c>
      <c r="G15" s="75">
        <v>985</v>
      </c>
      <c r="H15" s="73">
        <v>0.1875</v>
      </c>
      <c r="I15" s="75"/>
      <c r="J15" s="75">
        <v>0</v>
      </c>
      <c r="K15" s="75">
        <v>1</v>
      </c>
      <c r="L15" s="73">
        <f>VLOOKUP($B15,'Indicator Data (national)'!$B$5:$BC$13,12,FALSE)</f>
        <v>-0.75272607803344727</v>
      </c>
      <c r="M15" s="73">
        <v>0.32200000000000001</v>
      </c>
      <c r="N15" s="73">
        <v>0.52392380000000005</v>
      </c>
      <c r="O15" s="73">
        <v>120.34477151952299</v>
      </c>
      <c r="P15" s="75">
        <f>VLOOKUP($B15,'Indicator Data (national)'!$B$5:$BC$13,15,FALSE)</f>
        <v>321147363</v>
      </c>
      <c r="Q15" s="75">
        <f>VLOOKUP($B15,'Indicator Data (national)'!$B$5:$BC$13,16,FALSE)</f>
        <v>1158.54</v>
      </c>
      <c r="R15" s="75">
        <f>VLOOKUP($B15,'Indicator Data (national)'!$B$5:$BC$13,17,FALSE)</f>
        <v>1040.1099999999999</v>
      </c>
      <c r="S15" s="73">
        <f>VLOOKUP($B15,'Indicator Data (national)'!$B$5:$BC$13,18,FALSE)</f>
        <v>10.806718423177673</v>
      </c>
      <c r="T15" s="73">
        <v>102.4</v>
      </c>
      <c r="U15" s="73">
        <v>0.26500211871312623</v>
      </c>
      <c r="V15" s="73">
        <f>VLOOKUP($B15,'Indicator Data (national)'!$B$5:$BC$13,21,FALSE)</f>
        <v>0.5</v>
      </c>
      <c r="W15" s="128">
        <v>98.778464355189371</v>
      </c>
      <c r="X15" s="73">
        <f>VLOOKUP($B15,'Indicator Data (national)'!$B$5:$BC$13,22,FALSE)</f>
        <v>82</v>
      </c>
      <c r="Y15" s="73">
        <f>VLOOKUP($B15,'Indicator Data (national)'!$B$5:$BC$13,23,FALSE)</f>
        <v>54</v>
      </c>
      <c r="Z15" s="73">
        <v>1.1000000000000001</v>
      </c>
      <c r="AA15" s="73">
        <v>0</v>
      </c>
      <c r="AB15" s="73">
        <v>4</v>
      </c>
      <c r="AC15" s="73">
        <f>VLOOKUP($B15,'Indicator Data (national)'!$B$5:$BC$13,25,FALSE)</f>
        <v>90.1</v>
      </c>
      <c r="AD15" s="73">
        <v>163</v>
      </c>
      <c r="AE15" s="73">
        <f>VLOOKUP($B15,'Indicator Data (national)'!$B$5:$BC$13,27,FALSE)</f>
        <v>0.60696676862365084</v>
      </c>
      <c r="AF15" s="73">
        <v>0.34300000000000003</v>
      </c>
      <c r="AG15" s="75">
        <v>1214.516731280029</v>
      </c>
      <c r="AH15" s="75">
        <v>0</v>
      </c>
      <c r="AI15" s="75">
        <v>0</v>
      </c>
      <c r="AJ15" s="73">
        <v>3</v>
      </c>
      <c r="AK15" s="75">
        <v>0</v>
      </c>
      <c r="AL15" s="75">
        <v>0</v>
      </c>
      <c r="AM15" s="75"/>
      <c r="AN15" s="73">
        <v>7.3921991045308433</v>
      </c>
      <c r="AO15" s="74"/>
      <c r="AP15" s="73">
        <v>0</v>
      </c>
      <c r="AQ15" s="73">
        <v>1.0998173397143944</v>
      </c>
      <c r="AR15" s="73">
        <v>0</v>
      </c>
      <c r="AS15" s="73">
        <v>12.49993975584248</v>
      </c>
      <c r="AT15" s="73">
        <v>1.6000848237737904</v>
      </c>
      <c r="AU15" s="73">
        <f>VLOOKUP($B15,'Indicator Data (national)'!$B$5:$BC$13,39,FALSE)</f>
        <v>3.7166666666666672</v>
      </c>
      <c r="AV15" s="73">
        <f>VLOOKUP($B15,'Indicator Data (national)'!$B$5:$BC$13,40,FALSE)</f>
        <v>-0.61724656820297241</v>
      </c>
      <c r="AW15" s="73">
        <v>38</v>
      </c>
      <c r="AX15" s="73">
        <v>14.6</v>
      </c>
      <c r="AY15" s="73">
        <v>28.729209999999998</v>
      </c>
      <c r="AZ15" s="73">
        <f>VLOOKUP($B15,'Indicator Data (national)'!$B$5:$BC$13,44,FALSE)</f>
        <v>4.4000000000000004</v>
      </c>
      <c r="BA15" s="73">
        <f>VLOOKUP($B15,'Indicator Data (national)'!$B$5:$BC$13,45,FALSE)</f>
        <v>66.377282949073205</v>
      </c>
      <c r="BB15" s="73">
        <v>18</v>
      </c>
      <c r="BC15" s="73">
        <v>80</v>
      </c>
      <c r="BD15" s="75"/>
      <c r="BE15" s="75">
        <v>785746</v>
      </c>
      <c r="BF15" s="73">
        <f>VLOOKUP($B15,'Indicator Data (national)'!$B$5:$BC$13,51,FALSE)</f>
        <v>0.53661899999999996</v>
      </c>
      <c r="BG15" s="73">
        <f>VLOOKUP($B15,'Indicator Data (national)'!$B$5:$BC$13,52,FALSE)</f>
        <v>1.55</v>
      </c>
      <c r="BH15" s="73">
        <f>VLOOKUP($B15,'Indicator Data (national)'!$B$5:$BC$13,53,FALSE)</f>
        <v>2.3012790000000001</v>
      </c>
    </row>
    <row r="16" spans="1:60" x14ac:dyDescent="0.25">
      <c r="A16" s="17" t="s">
        <v>361</v>
      </c>
      <c r="B16" t="s">
        <v>0</v>
      </c>
      <c r="C16" s="127" t="s">
        <v>487</v>
      </c>
      <c r="D16" s="73">
        <v>2.75</v>
      </c>
      <c r="E16" s="75">
        <v>297168</v>
      </c>
      <c r="F16" s="75">
        <v>220524</v>
      </c>
      <c r="G16" s="75">
        <v>828</v>
      </c>
      <c r="H16" s="73">
        <v>0.15625</v>
      </c>
      <c r="I16" s="75"/>
      <c r="J16" s="75">
        <v>0</v>
      </c>
      <c r="K16" s="75">
        <v>0</v>
      </c>
      <c r="L16" s="73">
        <f>VLOOKUP($B16,'Indicator Data (national)'!$B$5:$BC$13,12,FALSE)</f>
        <v>-0.75272607803344727</v>
      </c>
      <c r="M16" s="73">
        <v>0.34899999999999998</v>
      </c>
      <c r="N16" s="73">
        <v>0.68973609999999996</v>
      </c>
      <c r="O16" s="73">
        <v>120.34477151952299</v>
      </c>
      <c r="P16" s="75">
        <f>VLOOKUP($B16,'Indicator Data (national)'!$B$5:$BC$13,15,FALSE)</f>
        <v>321147363</v>
      </c>
      <c r="Q16" s="75">
        <f>VLOOKUP($B16,'Indicator Data (national)'!$B$5:$BC$13,16,FALSE)</f>
        <v>1158.54</v>
      </c>
      <c r="R16" s="75">
        <f>VLOOKUP($B16,'Indicator Data (national)'!$B$5:$BC$13,17,FALSE)</f>
        <v>1040.1099999999999</v>
      </c>
      <c r="S16" s="73">
        <f>VLOOKUP($B16,'Indicator Data (national)'!$B$5:$BC$13,18,FALSE)</f>
        <v>10.806718423177673</v>
      </c>
      <c r="T16" s="73">
        <v>102.4</v>
      </c>
      <c r="U16" s="73">
        <v>0.22900269541778975</v>
      </c>
      <c r="V16" s="73">
        <f>VLOOKUP($B16,'Indicator Data (national)'!$B$5:$BC$13,21,FALSE)</f>
        <v>0.5</v>
      </c>
      <c r="W16" s="128">
        <v>114.62795139594424</v>
      </c>
      <c r="X16" s="73">
        <f>VLOOKUP($B16,'Indicator Data (national)'!$B$5:$BC$13,22,FALSE)</f>
        <v>82</v>
      </c>
      <c r="Y16" s="73">
        <f>VLOOKUP($B16,'Indicator Data (national)'!$B$5:$BC$13,23,FALSE)</f>
        <v>54</v>
      </c>
      <c r="Z16" s="73">
        <v>1.1000000000000001</v>
      </c>
      <c r="AA16" s="73">
        <v>0</v>
      </c>
      <c r="AB16" s="73">
        <v>9</v>
      </c>
      <c r="AC16" s="73">
        <f>VLOOKUP($B16,'Indicator Data (national)'!$B$5:$BC$13,25,FALSE)</f>
        <v>90.1</v>
      </c>
      <c r="AD16" s="73">
        <v>163</v>
      </c>
      <c r="AE16" s="73">
        <f>VLOOKUP($B16,'Indicator Data (national)'!$B$5:$BC$13,27,FALSE)</f>
        <v>0.60696676862365084</v>
      </c>
      <c r="AF16" s="73">
        <v>0.34300000000000003</v>
      </c>
      <c r="AG16" s="75">
        <v>1733.8951092943655</v>
      </c>
      <c r="AH16" s="75">
        <v>0</v>
      </c>
      <c r="AI16" s="75">
        <v>0</v>
      </c>
      <c r="AJ16" s="73">
        <v>4</v>
      </c>
      <c r="AK16" s="75">
        <v>0</v>
      </c>
      <c r="AL16" s="75">
        <v>31981</v>
      </c>
      <c r="AM16" s="75"/>
      <c r="AN16" s="73">
        <v>6.9796294627695339</v>
      </c>
      <c r="AO16" s="74"/>
      <c r="AP16" s="73">
        <v>0</v>
      </c>
      <c r="AQ16" s="73">
        <v>1.0001594155686631</v>
      </c>
      <c r="AR16" s="73">
        <v>0</v>
      </c>
      <c r="AS16" s="73">
        <v>22.999854446654698</v>
      </c>
      <c r="AT16" s="73">
        <v>2.1999348475501987</v>
      </c>
      <c r="AU16" s="73">
        <f>VLOOKUP($B16,'Indicator Data (national)'!$B$5:$BC$13,39,FALSE)</f>
        <v>3.7166666666666672</v>
      </c>
      <c r="AV16" s="73">
        <f>VLOOKUP($B16,'Indicator Data (national)'!$B$5:$BC$13,40,FALSE)</f>
        <v>-0.61724656820297241</v>
      </c>
      <c r="AW16" s="73">
        <v>38</v>
      </c>
      <c r="AX16" s="73">
        <v>14.6</v>
      </c>
      <c r="AY16" s="73">
        <v>28.729209999999998</v>
      </c>
      <c r="AZ16" s="73">
        <f>VLOOKUP($B16,'Indicator Data (national)'!$B$5:$BC$13,44,FALSE)</f>
        <v>4.4000000000000004</v>
      </c>
      <c r="BA16" s="73">
        <f>VLOOKUP($B16,'Indicator Data (national)'!$B$5:$BC$13,45,FALSE)</f>
        <v>66.377282949073205</v>
      </c>
      <c r="BB16" s="73">
        <v>18</v>
      </c>
      <c r="BC16" s="73">
        <v>80</v>
      </c>
      <c r="BD16" s="75"/>
      <c r="BE16" s="75">
        <v>1121764</v>
      </c>
      <c r="BF16" s="73">
        <f>VLOOKUP($B16,'Indicator Data (national)'!$B$5:$BC$13,51,FALSE)</f>
        <v>0.53661899999999996</v>
      </c>
      <c r="BG16" s="73">
        <f>VLOOKUP($B16,'Indicator Data (national)'!$B$5:$BC$13,52,FALSE)</f>
        <v>1.55</v>
      </c>
      <c r="BH16" s="73">
        <f>VLOOKUP($B16,'Indicator Data (national)'!$B$5:$BC$13,53,FALSE)</f>
        <v>2.3012790000000001</v>
      </c>
    </row>
    <row r="17" spans="1:60" x14ac:dyDescent="0.25">
      <c r="A17" s="17" t="s">
        <v>362</v>
      </c>
      <c r="B17" t="s">
        <v>0</v>
      </c>
      <c r="C17" s="127" t="s">
        <v>488</v>
      </c>
      <c r="D17" s="73">
        <v>1.5</v>
      </c>
      <c r="E17" s="75">
        <v>85102</v>
      </c>
      <c r="F17" s="75">
        <v>145389</v>
      </c>
      <c r="G17" s="75">
        <v>705</v>
      </c>
      <c r="H17" s="73">
        <v>0.1875</v>
      </c>
      <c r="I17" s="75"/>
      <c r="J17" s="75">
        <v>0</v>
      </c>
      <c r="K17" s="75">
        <v>0</v>
      </c>
      <c r="L17" s="73">
        <f>VLOOKUP($B17,'Indicator Data (national)'!$B$5:$BC$13,12,FALSE)</f>
        <v>-0.75272607803344727</v>
      </c>
      <c r="M17" s="73">
        <v>0.34599999999999997</v>
      </c>
      <c r="N17" s="73">
        <v>0.65453740000000005</v>
      </c>
      <c r="O17" s="73">
        <v>120.34477151952299</v>
      </c>
      <c r="P17" s="75">
        <f>VLOOKUP($B17,'Indicator Data (national)'!$B$5:$BC$13,15,FALSE)</f>
        <v>321147363</v>
      </c>
      <c r="Q17" s="75">
        <f>VLOOKUP($B17,'Indicator Data (national)'!$B$5:$BC$13,16,FALSE)</f>
        <v>1158.54</v>
      </c>
      <c r="R17" s="75">
        <f>VLOOKUP($B17,'Indicator Data (national)'!$B$5:$BC$13,17,FALSE)</f>
        <v>1040.1099999999999</v>
      </c>
      <c r="S17" s="73">
        <f>VLOOKUP($B17,'Indicator Data (national)'!$B$5:$BC$13,18,FALSE)</f>
        <v>10.806718423177673</v>
      </c>
      <c r="T17" s="73">
        <v>102.4</v>
      </c>
      <c r="U17" s="73">
        <v>0.2210033640485593</v>
      </c>
      <c r="V17" s="73">
        <f>VLOOKUP($B17,'Indicator Data (national)'!$B$5:$BC$13,21,FALSE)</f>
        <v>0.5</v>
      </c>
      <c r="W17" s="128">
        <v>100.72545360957407</v>
      </c>
      <c r="X17" s="73">
        <f>VLOOKUP($B17,'Indicator Data (national)'!$B$5:$BC$13,22,FALSE)</f>
        <v>82</v>
      </c>
      <c r="Y17" s="73">
        <f>VLOOKUP($B17,'Indicator Data (national)'!$B$5:$BC$13,23,FALSE)</f>
        <v>54</v>
      </c>
      <c r="Z17" s="73">
        <v>1.1000000000000001</v>
      </c>
      <c r="AA17" s="73">
        <v>0</v>
      </c>
      <c r="AB17" s="73">
        <v>3</v>
      </c>
      <c r="AC17" s="73">
        <f>VLOOKUP($B17,'Indicator Data (national)'!$B$5:$BC$13,25,FALSE)</f>
        <v>90.1</v>
      </c>
      <c r="AD17" s="73">
        <v>163</v>
      </c>
      <c r="AE17" s="73">
        <f>VLOOKUP($B17,'Indicator Data (national)'!$B$5:$BC$13,27,FALSE)</f>
        <v>0.60696676862365084</v>
      </c>
      <c r="AF17" s="73">
        <v>0.34300000000000003</v>
      </c>
      <c r="AG17" s="75">
        <v>1094.8651642744228</v>
      </c>
      <c r="AH17" s="75">
        <v>0</v>
      </c>
      <c r="AI17" s="75">
        <v>0</v>
      </c>
      <c r="AJ17" s="73">
        <v>2</v>
      </c>
      <c r="AK17" s="75">
        <v>0</v>
      </c>
      <c r="AL17" s="75">
        <v>0</v>
      </c>
      <c r="AM17" s="75"/>
      <c r="AN17" s="73">
        <v>7.1193001805776328</v>
      </c>
      <c r="AO17" s="74"/>
      <c r="AP17" s="73">
        <v>0</v>
      </c>
      <c r="AQ17" s="73">
        <v>0.70014381332381792</v>
      </c>
      <c r="AR17" s="73">
        <v>0</v>
      </c>
      <c r="AS17" s="73">
        <v>15.199878894043101</v>
      </c>
      <c r="AT17" s="73">
        <v>1.4997675198148808</v>
      </c>
      <c r="AU17" s="73">
        <f>VLOOKUP($B17,'Indicator Data (national)'!$B$5:$BC$13,39,FALSE)</f>
        <v>3.7166666666666672</v>
      </c>
      <c r="AV17" s="73">
        <f>VLOOKUP($B17,'Indicator Data (national)'!$B$5:$BC$13,40,FALSE)</f>
        <v>-0.61724656820297241</v>
      </c>
      <c r="AW17" s="73">
        <v>38</v>
      </c>
      <c r="AX17" s="73">
        <v>14.6</v>
      </c>
      <c r="AY17" s="73">
        <v>28.729209999999998</v>
      </c>
      <c r="AZ17" s="73">
        <f>VLOOKUP($B17,'Indicator Data (national)'!$B$5:$BC$13,44,FALSE)</f>
        <v>4.4000000000000004</v>
      </c>
      <c r="BA17" s="73">
        <f>VLOOKUP($B17,'Indicator Data (national)'!$B$5:$BC$13,45,FALSE)</f>
        <v>66.377282949073205</v>
      </c>
      <c r="BB17" s="73">
        <v>18</v>
      </c>
      <c r="BC17" s="73">
        <v>80</v>
      </c>
      <c r="BD17" s="75"/>
      <c r="BE17" s="75">
        <v>708336</v>
      </c>
      <c r="BF17" s="73">
        <f>VLOOKUP($B17,'Indicator Data (national)'!$B$5:$BC$13,51,FALSE)</f>
        <v>0.53661899999999996</v>
      </c>
      <c r="BG17" s="73">
        <f>VLOOKUP($B17,'Indicator Data (national)'!$B$5:$BC$13,52,FALSE)</f>
        <v>1.55</v>
      </c>
      <c r="BH17" s="73">
        <f>VLOOKUP($B17,'Indicator Data (national)'!$B$5:$BC$13,53,FALSE)</f>
        <v>2.3012790000000001</v>
      </c>
    </row>
    <row r="18" spans="1:60" x14ac:dyDescent="0.25">
      <c r="A18" s="17" t="s">
        <v>363</v>
      </c>
      <c r="B18" t="s">
        <v>2</v>
      </c>
      <c r="C18" s="127" t="s">
        <v>489</v>
      </c>
      <c r="D18" s="73" t="s">
        <v>103</v>
      </c>
      <c r="E18" s="75">
        <v>879931</v>
      </c>
      <c r="F18" s="75">
        <v>22320</v>
      </c>
      <c r="G18" s="75">
        <v>278</v>
      </c>
      <c r="H18" s="73">
        <v>0.1875</v>
      </c>
      <c r="I18" s="75"/>
      <c r="J18" s="75">
        <v>0</v>
      </c>
      <c r="K18" s="75">
        <v>0</v>
      </c>
      <c r="L18" s="73">
        <f>VLOOKUP($B18,'Indicator Data (national)'!$B$5:$BC$13,12,FALSE)</f>
        <v>-0.51781761646270752</v>
      </c>
      <c r="M18" s="73">
        <v>0.504</v>
      </c>
      <c r="N18" s="73">
        <v>0.2690862</v>
      </c>
      <c r="O18" s="73">
        <v>210.41976507322698</v>
      </c>
      <c r="P18" s="75">
        <f>VLOOKUP($B18,'Indicator Data (national)'!$B$5:$BC$13,15,FALSE)</f>
        <v>147739156</v>
      </c>
      <c r="Q18" s="75">
        <f>VLOOKUP($B18,'Indicator Data (national)'!$B$5:$BC$13,16,FALSE)</f>
        <v>596.24</v>
      </c>
      <c r="R18" s="75">
        <f>VLOOKUP($B18,'Indicator Data (national)'!$B$5:$BC$13,17,FALSE)</f>
        <v>737.49</v>
      </c>
      <c r="S18" s="73">
        <f>VLOOKUP($B18,'Indicator Data (national)'!$B$5:$BC$13,18,FALSE)</f>
        <v>2.2907997780361171</v>
      </c>
      <c r="T18" s="73">
        <v>129</v>
      </c>
      <c r="U18" s="73">
        <v>0.14500033179685864</v>
      </c>
      <c r="V18" s="73">
        <f>VLOOKUP($B18,'Indicator Data (national)'!$B$5:$BC$13,21,FALSE)</f>
        <v>0.8</v>
      </c>
      <c r="W18" s="128">
        <v>91.05369224125522</v>
      </c>
      <c r="X18" s="73">
        <f>VLOOKUP($B18,'Indicator Data (national)'!$B$5:$BC$13,22,FALSE)</f>
        <v>83</v>
      </c>
      <c r="Y18" s="73">
        <f>VLOOKUP($B18,'Indicator Data (national)'!$B$5:$BC$13,23,FALSE)</f>
        <v>235</v>
      </c>
      <c r="Z18" s="73">
        <v>5.0999999999999996</v>
      </c>
      <c r="AA18" s="73">
        <v>1</v>
      </c>
      <c r="AB18" s="73">
        <v>5</v>
      </c>
      <c r="AC18" s="73">
        <f>VLOOKUP($B18,'Indicator Data (national)'!$B$5:$BC$13,25,FALSE)</f>
        <v>120.17</v>
      </c>
      <c r="AD18" s="73">
        <v>103</v>
      </c>
      <c r="AE18" s="73">
        <f>VLOOKUP($B18,'Indicator Data (national)'!$B$5:$BC$13,27,FALSE)</f>
        <v>0.62186741612385321</v>
      </c>
      <c r="AF18" s="73">
        <v>0.622</v>
      </c>
      <c r="AG18" s="75">
        <v>20000</v>
      </c>
      <c r="AH18" s="75">
        <v>0</v>
      </c>
      <c r="AI18" s="75">
        <v>0</v>
      </c>
      <c r="AJ18" s="73" t="s">
        <v>103</v>
      </c>
      <c r="AK18" s="75">
        <v>0</v>
      </c>
      <c r="AL18" s="75">
        <v>63093</v>
      </c>
      <c r="AM18" s="75"/>
      <c r="AN18" s="73">
        <v>1.7458794445146333</v>
      </c>
      <c r="AO18" s="74"/>
      <c r="AP18" s="73">
        <v>0.18019121708192321</v>
      </c>
      <c r="AQ18" s="73">
        <v>0</v>
      </c>
      <c r="AR18" s="73">
        <v>0</v>
      </c>
      <c r="AS18" s="73">
        <v>18.699997609787577</v>
      </c>
      <c r="AT18" s="73">
        <v>6.1998695626935643</v>
      </c>
      <c r="AU18" s="73">
        <f>VLOOKUP($B18,'Indicator Data (national)'!$B$5:$BC$13,39,FALSE)</f>
        <v>3.9666666666666663</v>
      </c>
      <c r="AV18" s="73">
        <f>VLOOKUP($B18,'Indicator Data (national)'!$B$5:$BC$13,40,FALSE)</f>
        <v>-0.86477208137512207</v>
      </c>
      <c r="AW18" s="73">
        <v>27</v>
      </c>
      <c r="AX18" s="73">
        <v>48.7</v>
      </c>
      <c r="AY18" s="73">
        <v>51.4</v>
      </c>
      <c r="AZ18" s="73">
        <f>VLOOKUP($B18,'Indicator Data (national)'!$B$5:$BC$13,44,FALSE)</f>
        <v>6.4</v>
      </c>
      <c r="BA18" s="73">
        <f>VLOOKUP($B18,'Indicator Data (national)'!$B$5:$BC$13,45,FALSE)</f>
        <v>70.390468500458695</v>
      </c>
      <c r="BB18" s="73">
        <v>47.8</v>
      </c>
      <c r="BC18" s="73">
        <v>74.400000000000006</v>
      </c>
      <c r="BD18" s="75"/>
      <c r="BE18" s="75">
        <v>1064807</v>
      </c>
      <c r="BF18" s="73">
        <f>VLOOKUP($B18,'Indicator Data (national)'!$B$5:$BC$13,51,FALSE)</f>
        <v>0</v>
      </c>
      <c r="BG18" s="73">
        <f>VLOOKUP($B18,'Indicator Data (national)'!$B$5:$BC$13,52,FALSE)</f>
        <v>0.72</v>
      </c>
      <c r="BH18" s="73">
        <f>VLOOKUP($B18,'Indicator Data (national)'!$B$5:$BC$13,53,FALSE)</f>
        <v>4.4480113333333335</v>
      </c>
    </row>
    <row r="19" spans="1:60" x14ac:dyDescent="0.25">
      <c r="A19" s="17" t="s">
        <v>353</v>
      </c>
      <c r="B19" t="s">
        <v>2</v>
      </c>
      <c r="C19" s="127" t="s">
        <v>490</v>
      </c>
      <c r="D19" s="73" t="s">
        <v>103</v>
      </c>
      <c r="E19" s="75">
        <v>377747</v>
      </c>
      <c r="F19" s="75">
        <v>1102804</v>
      </c>
      <c r="G19" s="75">
        <v>498</v>
      </c>
      <c r="H19" s="73">
        <v>0.25</v>
      </c>
      <c r="I19" s="75"/>
      <c r="J19" s="75">
        <v>0</v>
      </c>
      <c r="K19" s="75">
        <v>0</v>
      </c>
      <c r="L19" s="73">
        <f>VLOOKUP($B19,'Indicator Data (national)'!$B$5:$BC$13,12,FALSE)</f>
        <v>-0.51781761646270752</v>
      </c>
      <c r="M19" s="73">
        <v>0.504</v>
      </c>
      <c r="N19" s="73">
        <v>0.17880770000000001</v>
      </c>
      <c r="O19" s="73">
        <v>210.41976507322698</v>
      </c>
      <c r="P19" s="75">
        <f>VLOOKUP($B19,'Indicator Data (national)'!$B$5:$BC$13,15,FALSE)</f>
        <v>147739156</v>
      </c>
      <c r="Q19" s="75">
        <f>VLOOKUP($B19,'Indicator Data (national)'!$B$5:$BC$13,16,FALSE)</f>
        <v>596.24</v>
      </c>
      <c r="R19" s="75">
        <f>VLOOKUP($B19,'Indicator Data (national)'!$B$5:$BC$13,17,FALSE)</f>
        <v>737.49</v>
      </c>
      <c r="S19" s="73">
        <f>VLOOKUP($B19,'Indicator Data (national)'!$B$5:$BC$13,18,FALSE)</f>
        <v>2.2907997780361171</v>
      </c>
      <c r="T19" s="73">
        <v>121</v>
      </c>
      <c r="U19" s="73">
        <v>8.2999779086616765E-2</v>
      </c>
      <c r="V19" s="73">
        <f>VLOOKUP($B19,'Indicator Data (national)'!$B$5:$BC$13,21,FALSE)</f>
        <v>0.8</v>
      </c>
      <c r="W19" s="128">
        <v>88.481022281196431</v>
      </c>
      <c r="X19" s="73">
        <f>VLOOKUP($B19,'Indicator Data (national)'!$B$5:$BC$13,22,FALSE)</f>
        <v>83</v>
      </c>
      <c r="Y19" s="73">
        <f>VLOOKUP($B19,'Indicator Data (national)'!$B$5:$BC$13,23,FALSE)</f>
        <v>235</v>
      </c>
      <c r="Z19" s="73">
        <v>6.1</v>
      </c>
      <c r="AA19" s="73">
        <v>17</v>
      </c>
      <c r="AB19" s="73">
        <v>27</v>
      </c>
      <c r="AC19" s="73">
        <f>VLOOKUP($B19,'Indicator Data (national)'!$B$5:$BC$13,25,FALSE)</f>
        <v>120.17</v>
      </c>
      <c r="AD19" s="73">
        <v>103</v>
      </c>
      <c r="AE19" s="73">
        <f>VLOOKUP($B19,'Indicator Data (national)'!$B$5:$BC$13,27,FALSE)</f>
        <v>0.62186741612385321</v>
      </c>
      <c r="AF19" s="73">
        <v>0.622</v>
      </c>
      <c r="AG19" s="75">
        <v>0</v>
      </c>
      <c r="AH19" s="75">
        <v>0</v>
      </c>
      <c r="AI19" s="75">
        <v>0</v>
      </c>
      <c r="AJ19" s="73" t="s">
        <v>103</v>
      </c>
      <c r="AK19" s="75">
        <v>0</v>
      </c>
      <c r="AL19" s="75">
        <v>10164</v>
      </c>
      <c r="AM19" s="75"/>
      <c r="AN19" s="73">
        <v>2.5888216803797071</v>
      </c>
      <c r="AO19" s="74"/>
      <c r="AP19" s="73">
        <v>0</v>
      </c>
      <c r="AQ19" s="73">
        <v>0</v>
      </c>
      <c r="AR19" s="73">
        <v>0</v>
      </c>
      <c r="AS19" s="73">
        <v>0</v>
      </c>
      <c r="AT19" s="73">
        <v>0</v>
      </c>
      <c r="AU19" s="73">
        <f>VLOOKUP($B19,'Indicator Data (national)'!$B$5:$BC$13,39,FALSE)</f>
        <v>3.9666666666666663</v>
      </c>
      <c r="AV19" s="73">
        <f>VLOOKUP($B19,'Indicator Data (national)'!$B$5:$BC$13,40,FALSE)</f>
        <v>-0.86477208137512207</v>
      </c>
      <c r="AW19" s="73">
        <v>27</v>
      </c>
      <c r="AX19" s="73">
        <v>48.7</v>
      </c>
      <c r="AY19" s="73">
        <v>81.8</v>
      </c>
      <c r="AZ19" s="73">
        <f>VLOOKUP($B19,'Indicator Data (national)'!$B$5:$BC$13,44,FALSE)</f>
        <v>6.4</v>
      </c>
      <c r="BA19" s="73">
        <f>VLOOKUP($B19,'Indicator Data (national)'!$B$5:$BC$13,45,FALSE)</f>
        <v>70.390468500458695</v>
      </c>
      <c r="BB19" s="73">
        <v>47.8</v>
      </c>
      <c r="BC19" s="73">
        <v>74.400000000000006</v>
      </c>
      <c r="BD19" s="75"/>
      <c r="BE19" s="75">
        <v>3690656</v>
      </c>
      <c r="BF19" s="73">
        <f>VLOOKUP($B19,'Indicator Data (national)'!$B$5:$BC$13,51,FALSE)</f>
        <v>0</v>
      </c>
      <c r="BG19" s="73">
        <f>VLOOKUP($B19,'Indicator Data (national)'!$B$5:$BC$13,52,FALSE)</f>
        <v>0.72</v>
      </c>
      <c r="BH19" s="73">
        <f>VLOOKUP($B19,'Indicator Data (national)'!$B$5:$BC$13,53,FALSE)</f>
        <v>4.4480113333333335</v>
      </c>
    </row>
    <row r="20" spans="1:60" x14ac:dyDescent="0.25">
      <c r="A20" s="17" t="s">
        <v>364</v>
      </c>
      <c r="B20" t="s">
        <v>2</v>
      </c>
      <c r="C20" s="127" t="s">
        <v>491</v>
      </c>
      <c r="D20" s="73" t="s">
        <v>103</v>
      </c>
      <c r="E20" s="75">
        <v>2175927</v>
      </c>
      <c r="F20" s="75">
        <v>98518</v>
      </c>
      <c r="G20" s="75">
        <v>7159</v>
      </c>
      <c r="H20" s="73">
        <v>0.1875</v>
      </c>
      <c r="I20" s="75"/>
      <c r="J20" s="75">
        <v>5</v>
      </c>
      <c r="K20" s="75">
        <v>1096</v>
      </c>
      <c r="L20" s="73">
        <f>VLOOKUP($B20,'Indicator Data (national)'!$B$5:$BC$13,12,FALSE)</f>
        <v>-0.51781761646270752</v>
      </c>
      <c r="M20" s="73">
        <v>0.504</v>
      </c>
      <c r="N20" s="73">
        <v>0.53998360000000001</v>
      </c>
      <c r="O20" s="73">
        <v>210.41976507322698</v>
      </c>
      <c r="P20" s="75">
        <f>VLOOKUP($B20,'Indicator Data (national)'!$B$5:$BC$13,15,FALSE)</f>
        <v>147739156</v>
      </c>
      <c r="Q20" s="75">
        <f>VLOOKUP($B20,'Indicator Data (national)'!$B$5:$BC$13,16,FALSE)</f>
        <v>596.24</v>
      </c>
      <c r="R20" s="75">
        <f>VLOOKUP($B20,'Indicator Data (national)'!$B$5:$BC$13,17,FALSE)</f>
        <v>737.49</v>
      </c>
      <c r="S20" s="73">
        <f>VLOOKUP($B20,'Indicator Data (national)'!$B$5:$BC$13,18,FALSE)</f>
        <v>2.2907997780361171</v>
      </c>
      <c r="T20" s="73">
        <v>168</v>
      </c>
      <c r="U20" s="73">
        <v>0.26800026801069066</v>
      </c>
      <c r="V20" s="73">
        <f>VLOOKUP($B20,'Indicator Data (national)'!$B$5:$BC$13,21,FALSE)</f>
        <v>0.8</v>
      </c>
      <c r="W20" s="128">
        <v>90.978527972444127</v>
      </c>
      <c r="X20" s="73">
        <f>VLOOKUP($B20,'Indicator Data (national)'!$B$5:$BC$13,22,FALSE)</f>
        <v>83</v>
      </c>
      <c r="Y20" s="73">
        <f>VLOOKUP($B20,'Indicator Data (national)'!$B$5:$BC$13,23,FALSE)</f>
        <v>235</v>
      </c>
      <c r="Z20" s="73">
        <v>1.2</v>
      </c>
      <c r="AA20" s="73">
        <v>2048</v>
      </c>
      <c r="AB20" s="73">
        <v>22</v>
      </c>
      <c r="AC20" s="73">
        <f>VLOOKUP($B20,'Indicator Data (national)'!$B$5:$BC$13,25,FALSE)</f>
        <v>120.17</v>
      </c>
      <c r="AD20" s="73">
        <v>103</v>
      </c>
      <c r="AE20" s="73">
        <f>VLOOKUP($B20,'Indicator Data (national)'!$B$5:$BC$13,27,FALSE)</f>
        <v>0.62186741612385321</v>
      </c>
      <c r="AF20" s="73">
        <v>0.622</v>
      </c>
      <c r="AG20" s="75">
        <v>19999.405141720435</v>
      </c>
      <c r="AH20" s="75">
        <v>2344</v>
      </c>
      <c r="AI20" s="75">
        <v>3355</v>
      </c>
      <c r="AJ20" s="73" t="s">
        <v>103</v>
      </c>
      <c r="AK20" s="75">
        <v>81693</v>
      </c>
      <c r="AL20" s="75">
        <v>56370</v>
      </c>
      <c r="AM20" s="75"/>
      <c r="AN20" s="73">
        <v>3.7928678427435423</v>
      </c>
      <c r="AO20" s="74"/>
      <c r="AP20" s="73">
        <v>0</v>
      </c>
      <c r="AQ20" s="73">
        <v>0</v>
      </c>
      <c r="AR20" s="73">
        <v>0</v>
      </c>
      <c r="AS20" s="73">
        <v>21.399957769597297</v>
      </c>
      <c r="AT20" s="73">
        <v>2.4999601599974506</v>
      </c>
      <c r="AU20" s="73">
        <f>VLOOKUP($B20,'Indicator Data (national)'!$B$5:$BC$13,39,FALSE)</f>
        <v>3.9666666666666663</v>
      </c>
      <c r="AV20" s="73">
        <f>VLOOKUP($B20,'Indicator Data (national)'!$B$5:$BC$13,40,FALSE)</f>
        <v>-0.86477208137512207</v>
      </c>
      <c r="AW20" s="73">
        <v>27</v>
      </c>
      <c r="AX20" s="73">
        <v>48.7</v>
      </c>
      <c r="AY20" s="73">
        <v>26.1</v>
      </c>
      <c r="AZ20" s="73">
        <f>VLOOKUP($B20,'Indicator Data (national)'!$B$5:$BC$13,44,FALSE)</f>
        <v>6.4</v>
      </c>
      <c r="BA20" s="73">
        <f>VLOOKUP($B20,'Indicator Data (national)'!$B$5:$BC$13,45,FALSE)</f>
        <v>70.390468500458695</v>
      </c>
      <c r="BB20" s="73">
        <v>47.8</v>
      </c>
      <c r="BC20" s="73">
        <v>74.400000000000006</v>
      </c>
      <c r="BD20" s="75"/>
      <c r="BE20" s="75">
        <v>3617237</v>
      </c>
      <c r="BF20" s="73">
        <f>VLOOKUP($B20,'Indicator Data (national)'!$B$5:$BC$13,51,FALSE)</f>
        <v>0</v>
      </c>
      <c r="BG20" s="73">
        <f>VLOOKUP($B20,'Indicator Data (national)'!$B$5:$BC$13,52,FALSE)</f>
        <v>0.72</v>
      </c>
      <c r="BH20" s="73">
        <f>VLOOKUP($B20,'Indicator Data (national)'!$B$5:$BC$13,53,FALSE)</f>
        <v>4.4480113333333335</v>
      </c>
    </row>
    <row r="21" spans="1:60" x14ac:dyDescent="0.25">
      <c r="A21" s="17" t="s">
        <v>358</v>
      </c>
      <c r="B21" t="s">
        <v>2</v>
      </c>
      <c r="C21" s="127" t="s">
        <v>492</v>
      </c>
      <c r="D21" s="73" t="s">
        <v>103</v>
      </c>
      <c r="E21" s="75">
        <v>381709</v>
      </c>
      <c r="F21" s="75">
        <v>335701</v>
      </c>
      <c r="G21" s="75">
        <v>2001</v>
      </c>
      <c r="H21" s="73">
        <v>0</v>
      </c>
      <c r="I21" s="75"/>
      <c r="J21" s="75">
        <v>3</v>
      </c>
      <c r="K21" s="75">
        <v>10</v>
      </c>
      <c r="L21" s="73">
        <f>VLOOKUP($B21,'Indicator Data (national)'!$B$5:$BC$13,12,FALSE)</f>
        <v>-0.51781761646270752</v>
      </c>
      <c r="M21" s="73">
        <v>0.504</v>
      </c>
      <c r="N21" s="73">
        <v>0.27397260000000001</v>
      </c>
      <c r="O21" s="73">
        <v>210.41976507322698</v>
      </c>
      <c r="P21" s="75">
        <f>VLOOKUP($B21,'Indicator Data (national)'!$B$5:$BC$13,15,FALSE)</f>
        <v>147739156</v>
      </c>
      <c r="Q21" s="75">
        <f>VLOOKUP($B21,'Indicator Data (national)'!$B$5:$BC$13,16,FALSE)</f>
        <v>596.24</v>
      </c>
      <c r="R21" s="75">
        <f>VLOOKUP($B21,'Indicator Data (national)'!$B$5:$BC$13,17,FALSE)</f>
        <v>737.49</v>
      </c>
      <c r="S21" s="73">
        <f>VLOOKUP($B21,'Indicator Data (national)'!$B$5:$BC$13,18,FALSE)</f>
        <v>2.2907997780361171</v>
      </c>
      <c r="T21" s="73">
        <v>96</v>
      </c>
      <c r="U21" s="73">
        <v>0.1549967679379444</v>
      </c>
      <c r="V21" s="73">
        <f>VLOOKUP($B21,'Indicator Data (national)'!$B$5:$BC$13,21,FALSE)</f>
        <v>0.8</v>
      </c>
      <c r="W21" s="128">
        <v>96.036400097228977</v>
      </c>
      <c r="X21" s="73">
        <f>VLOOKUP($B21,'Indicator Data (national)'!$B$5:$BC$13,22,FALSE)</f>
        <v>83</v>
      </c>
      <c r="Y21" s="73">
        <f>VLOOKUP($B21,'Indicator Data (national)'!$B$5:$BC$13,23,FALSE)</f>
        <v>235</v>
      </c>
      <c r="Z21" s="73">
        <v>6.3</v>
      </c>
      <c r="AA21" s="73">
        <v>0</v>
      </c>
      <c r="AB21" s="73">
        <v>15</v>
      </c>
      <c r="AC21" s="73">
        <f>VLOOKUP($B21,'Indicator Data (national)'!$B$5:$BC$13,25,FALSE)</f>
        <v>120.17</v>
      </c>
      <c r="AD21" s="73">
        <v>103</v>
      </c>
      <c r="AE21" s="73">
        <f>VLOOKUP($B21,'Indicator Data (national)'!$B$5:$BC$13,27,FALSE)</f>
        <v>0.62186741612385321</v>
      </c>
      <c r="AF21" s="73">
        <v>0.622</v>
      </c>
      <c r="AG21" s="75">
        <v>0</v>
      </c>
      <c r="AH21" s="75">
        <v>0</v>
      </c>
      <c r="AI21" s="75">
        <v>0</v>
      </c>
      <c r="AJ21" s="73" t="s">
        <v>103</v>
      </c>
      <c r="AK21" s="75">
        <v>0</v>
      </c>
      <c r="AL21" s="75">
        <v>160944</v>
      </c>
      <c r="AM21" s="75"/>
      <c r="AN21" s="73">
        <v>2.1071065660605801</v>
      </c>
      <c r="AO21" s="74"/>
      <c r="AP21" s="73">
        <v>0</v>
      </c>
      <c r="AQ21" s="73">
        <v>0</v>
      </c>
      <c r="AR21" s="73">
        <v>0</v>
      </c>
      <c r="AS21" s="73">
        <v>7.5000540505480728</v>
      </c>
      <c r="AT21" s="73">
        <v>6.7999913519123085</v>
      </c>
      <c r="AU21" s="73">
        <f>VLOOKUP($B21,'Indicator Data (national)'!$B$5:$BC$13,39,FALSE)</f>
        <v>3.9666666666666663</v>
      </c>
      <c r="AV21" s="73">
        <f>VLOOKUP($B21,'Indicator Data (national)'!$B$5:$BC$13,40,FALSE)</f>
        <v>-0.86477208137512207</v>
      </c>
      <c r="AW21" s="73">
        <v>27</v>
      </c>
      <c r="AX21" s="73">
        <v>48.7</v>
      </c>
      <c r="AY21" s="73">
        <v>65.3</v>
      </c>
      <c r="AZ21" s="73">
        <f>VLOOKUP($B21,'Indicator Data (national)'!$B$5:$BC$13,44,FALSE)</f>
        <v>6.4</v>
      </c>
      <c r="BA21" s="73">
        <f>VLOOKUP($B21,'Indicator Data (national)'!$B$5:$BC$13,45,FALSE)</f>
        <v>70.390468500458695</v>
      </c>
      <c r="BB21" s="73">
        <v>47.8</v>
      </c>
      <c r="BC21" s="73">
        <v>74.400000000000006</v>
      </c>
      <c r="BD21" s="75"/>
      <c r="BE21" s="75">
        <v>811844</v>
      </c>
      <c r="BF21" s="73">
        <f>VLOOKUP($B21,'Indicator Data (national)'!$B$5:$BC$13,51,FALSE)</f>
        <v>0</v>
      </c>
      <c r="BG21" s="73">
        <f>VLOOKUP($B21,'Indicator Data (national)'!$B$5:$BC$13,52,FALSE)</f>
        <v>0.72</v>
      </c>
      <c r="BH21" s="73">
        <f>VLOOKUP($B21,'Indicator Data (national)'!$B$5:$BC$13,53,FALSE)</f>
        <v>4.4480113333333335</v>
      </c>
    </row>
    <row r="22" spans="1:60" x14ac:dyDescent="0.25">
      <c r="A22" s="17" t="s">
        <v>365</v>
      </c>
      <c r="B22" t="s">
        <v>2</v>
      </c>
      <c r="C22" s="127" t="s">
        <v>493</v>
      </c>
      <c r="D22" s="73" t="s">
        <v>103</v>
      </c>
      <c r="E22" s="75">
        <v>215507</v>
      </c>
      <c r="F22" s="75">
        <v>499323</v>
      </c>
      <c r="G22" s="75">
        <v>516</v>
      </c>
      <c r="H22" s="73">
        <v>0</v>
      </c>
      <c r="I22" s="75"/>
      <c r="J22" s="75">
        <v>0</v>
      </c>
      <c r="K22" s="75">
        <v>0</v>
      </c>
      <c r="L22" s="73">
        <f>VLOOKUP($B22,'Indicator Data (national)'!$B$5:$BC$13,12,FALSE)</f>
        <v>-0.51781761646270752</v>
      </c>
      <c r="M22" s="73">
        <v>0.504</v>
      </c>
      <c r="N22" s="73">
        <v>9.0616100000000005E-2</v>
      </c>
      <c r="O22" s="73">
        <v>210.41976507322698</v>
      </c>
      <c r="P22" s="75">
        <f>VLOOKUP($B22,'Indicator Data (national)'!$B$5:$BC$13,15,FALSE)</f>
        <v>147739156</v>
      </c>
      <c r="Q22" s="75">
        <f>VLOOKUP($B22,'Indicator Data (national)'!$B$5:$BC$13,16,FALSE)</f>
        <v>596.24</v>
      </c>
      <c r="R22" s="75">
        <f>VLOOKUP($B22,'Indicator Data (national)'!$B$5:$BC$13,17,FALSE)</f>
        <v>737.49</v>
      </c>
      <c r="S22" s="73">
        <f>VLOOKUP($B22,'Indicator Data (national)'!$B$5:$BC$13,18,FALSE)</f>
        <v>2.2907997780361171</v>
      </c>
      <c r="T22" s="73">
        <v>106</v>
      </c>
      <c r="U22" s="73">
        <v>0.17500009043651898</v>
      </c>
      <c r="V22" s="73">
        <f>VLOOKUP($B22,'Indicator Data (national)'!$B$5:$BC$13,21,FALSE)</f>
        <v>0.8</v>
      </c>
      <c r="W22" s="128">
        <v>77.443011282958224</v>
      </c>
      <c r="X22" s="73">
        <f>VLOOKUP($B22,'Indicator Data (national)'!$B$5:$BC$13,22,FALSE)</f>
        <v>83</v>
      </c>
      <c r="Y22" s="73">
        <f>VLOOKUP($B22,'Indicator Data (national)'!$B$5:$BC$13,23,FALSE)</f>
        <v>235</v>
      </c>
      <c r="Z22" s="73">
        <v>3.9</v>
      </c>
      <c r="AA22" s="73">
        <v>2</v>
      </c>
      <c r="AB22" s="73">
        <v>4</v>
      </c>
      <c r="AC22" s="73">
        <f>VLOOKUP($B22,'Indicator Data (national)'!$B$5:$BC$13,25,FALSE)</f>
        <v>120.17</v>
      </c>
      <c r="AD22" s="73">
        <v>103</v>
      </c>
      <c r="AE22" s="73">
        <f>VLOOKUP($B22,'Indicator Data (national)'!$B$5:$BC$13,27,FALSE)</f>
        <v>0.62186741612385321</v>
      </c>
      <c r="AF22" s="73">
        <v>0.622</v>
      </c>
      <c r="AG22" s="75">
        <v>0</v>
      </c>
      <c r="AH22" s="75">
        <v>0</v>
      </c>
      <c r="AI22" s="75">
        <v>0</v>
      </c>
      <c r="AJ22" s="73" t="s">
        <v>103</v>
      </c>
      <c r="AK22" s="75">
        <v>0</v>
      </c>
      <c r="AL22" s="75">
        <v>7618</v>
      </c>
      <c r="AM22" s="75"/>
      <c r="AN22" s="73">
        <v>1.3244896897424945</v>
      </c>
      <c r="AO22" s="74"/>
      <c r="AP22" s="73">
        <v>0</v>
      </c>
      <c r="AQ22" s="73">
        <v>0</v>
      </c>
      <c r="AR22" s="73">
        <v>0</v>
      </c>
      <c r="AS22" s="73">
        <v>0</v>
      </c>
      <c r="AT22" s="73">
        <v>0</v>
      </c>
      <c r="AU22" s="73">
        <f>VLOOKUP($B22,'Indicator Data (national)'!$B$5:$BC$13,39,FALSE)</f>
        <v>3.9666666666666663</v>
      </c>
      <c r="AV22" s="73">
        <f>VLOOKUP($B22,'Indicator Data (national)'!$B$5:$BC$13,40,FALSE)</f>
        <v>-0.86477208137512207</v>
      </c>
      <c r="AW22" s="73">
        <v>27</v>
      </c>
      <c r="AX22" s="73">
        <v>48.7</v>
      </c>
      <c r="AY22" s="73">
        <v>91.4</v>
      </c>
      <c r="AZ22" s="73">
        <f>VLOOKUP($B22,'Indicator Data (national)'!$B$5:$BC$13,44,FALSE)</f>
        <v>6.4</v>
      </c>
      <c r="BA22" s="73">
        <f>VLOOKUP($B22,'Indicator Data (national)'!$B$5:$BC$13,45,FALSE)</f>
        <v>70.390468500458695</v>
      </c>
      <c r="BB22" s="73">
        <v>47.8</v>
      </c>
      <c r="BC22" s="73">
        <v>74.400000000000006</v>
      </c>
      <c r="BD22" s="75"/>
      <c r="BE22" s="75">
        <v>2996931</v>
      </c>
      <c r="BF22" s="73">
        <f>VLOOKUP($B22,'Indicator Data (national)'!$B$5:$BC$13,51,FALSE)</f>
        <v>0</v>
      </c>
      <c r="BG22" s="73">
        <f>VLOOKUP($B22,'Indicator Data (national)'!$B$5:$BC$13,52,FALSE)</f>
        <v>0.72</v>
      </c>
      <c r="BH22" s="73">
        <f>VLOOKUP($B22,'Indicator Data (national)'!$B$5:$BC$13,53,FALSE)</f>
        <v>4.4480113333333335</v>
      </c>
    </row>
    <row r="23" spans="1:60" x14ac:dyDescent="0.25">
      <c r="A23" s="17" t="s">
        <v>366</v>
      </c>
      <c r="B23" t="s">
        <v>2</v>
      </c>
      <c r="C23" s="127" t="s">
        <v>494</v>
      </c>
      <c r="D23" s="73" t="s">
        <v>103</v>
      </c>
      <c r="E23" s="75">
        <v>899734</v>
      </c>
      <c r="F23" s="75">
        <v>206911</v>
      </c>
      <c r="G23" s="75">
        <v>25647</v>
      </c>
      <c r="H23" s="73">
        <v>0.21875</v>
      </c>
      <c r="I23" s="75"/>
      <c r="J23" s="75">
        <v>3</v>
      </c>
      <c r="K23" s="75">
        <v>0</v>
      </c>
      <c r="L23" s="73">
        <f>VLOOKUP($B23,'Indicator Data (national)'!$B$5:$BC$13,12,FALSE)</f>
        <v>-0.51781761646270752</v>
      </c>
      <c r="M23" s="73">
        <v>0.504</v>
      </c>
      <c r="N23" s="73">
        <v>0.45834780000000003</v>
      </c>
      <c r="O23" s="73">
        <v>210.41976507322698</v>
      </c>
      <c r="P23" s="75">
        <f>VLOOKUP($B23,'Indicator Data (national)'!$B$5:$BC$13,15,FALSE)</f>
        <v>147739156</v>
      </c>
      <c r="Q23" s="75">
        <f>VLOOKUP($B23,'Indicator Data (national)'!$B$5:$BC$13,16,FALSE)</f>
        <v>596.24</v>
      </c>
      <c r="R23" s="75">
        <f>VLOOKUP($B23,'Indicator Data (national)'!$B$5:$BC$13,17,FALSE)</f>
        <v>737.49</v>
      </c>
      <c r="S23" s="73">
        <f>VLOOKUP($B23,'Indicator Data (national)'!$B$5:$BC$13,18,FALSE)</f>
        <v>2.2907997780361171</v>
      </c>
      <c r="T23" s="73">
        <v>191</v>
      </c>
      <c r="U23" s="73">
        <v>0.2379990494296578</v>
      </c>
      <c r="V23" s="73">
        <f>VLOOKUP($B23,'Indicator Data (national)'!$B$5:$BC$13,21,FALSE)</f>
        <v>0.8</v>
      </c>
      <c r="W23" s="128">
        <v>76.941361032540229</v>
      </c>
      <c r="X23" s="73">
        <f>VLOOKUP($B23,'Indicator Data (national)'!$B$5:$BC$13,22,FALSE)</f>
        <v>83</v>
      </c>
      <c r="Y23" s="73">
        <f>VLOOKUP($B23,'Indicator Data (national)'!$B$5:$BC$13,23,FALSE)</f>
        <v>235</v>
      </c>
      <c r="Z23" s="73">
        <v>2.4</v>
      </c>
      <c r="AA23" s="73">
        <v>163</v>
      </c>
      <c r="AB23" s="73">
        <v>12</v>
      </c>
      <c r="AC23" s="73">
        <f>VLOOKUP($B23,'Indicator Data (national)'!$B$5:$BC$13,25,FALSE)</f>
        <v>120.17</v>
      </c>
      <c r="AD23" s="73">
        <v>103</v>
      </c>
      <c r="AE23" s="73">
        <f>VLOOKUP($B23,'Indicator Data (national)'!$B$5:$BC$13,27,FALSE)</f>
        <v>0.62186741612385321</v>
      </c>
      <c r="AF23" s="73">
        <v>0.622</v>
      </c>
      <c r="AG23" s="75">
        <v>11980.594858279563</v>
      </c>
      <c r="AH23" s="75">
        <v>0</v>
      </c>
      <c r="AI23" s="75">
        <v>3500</v>
      </c>
      <c r="AJ23" s="73" t="s">
        <v>103</v>
      </c>
      <c r="AK23" s="75">
        <v>0</v>
      </c>
      <c r="AL23" s="75">
        <v>4515</v>
      </c>
      <c r="AM23" s="75"/>
      <c r="AN23" s="73">
        <v>3.3112246796161822</v>
      </c>
      <c r="AO23" s="74"/>
      <c r="AP23" s="73">
        <v>0.36000323598414363</v>
      </c>
      <c r="AQ23" s="73">
        <v>0</v>
      </c>
      <c r="AR23" s="73">
        <v>0</v>
      </c>
      <c r="AS23" s="73">
        <v>14.800058174733902</v>
      </c>
      <c r="AT23" s="73">
        <v>2.4999915443700726</v>
      </c>
      <c r="AU23" s="73">
        <f>VLOOKUP($B23,'Indicator Data (national)'!$B$5:$BC$13,39,FALSE)</f>
        <v>3.9666666666666663</v>
      </c>
      <c r="AV23" s="73">
        <f>VLOOKUP($B23,'Indicator Data (national)'!$B$5:$BC$13,40,FALSE)</f>
        <v>-0.86477208137512207</v>
      </c>
      <c r="AW23" s="73">
        <v>27</v>
      </c>
      <c r="AX23" s="73">
        <v>48.7</v>
      </c>
      <c r="AY23" s="73">
        <v>35.200000000000003</v>
      </c>
      <c r="AZ23" s="73">
        <f>VLOOKUP($B23,'Indicator Data (national)'!$B$5:$BC$13,44,FALSE)</f>
        <v>6.4</v>
      </c>
      <c r="BA23" s="73">
        <f>VLOOKUP($B23,'Indicator Data (national)'!$B$5:$BC$13,45,FALSE)</f>
        <v>70.390468500458695</v>
      </c>
      <c r="BB23" s="73">
        <v>47.8</v>
      </c>
      <c r="BC23" s="73">
        <v>74.400000000000006</v>
      </c>
      <c r="BD23" s="75"/>
      <c r="BE23" s="75">
        <v>2166897</v>
      </c>
      <c r="BF23" s="73">
        <f>VLOOKUP($B23,'Indicator Data (national)'!$B$5:$BC$13,51,FALSE)</f>
        <v>0</v>
      </c>
      <c r="BG23" s="73">
        <f>VLOOKUP($B23,'Indicator Data (national)'!$B$5:$BC$13,52,FALSE)</f>
        <v>0.72</v>
      </c>
      <c r="BH23" s="73">
        <f>VLOOKUP($B23,'Indicator Data (national)'!$B$5:$BC$13,53,FALSE)</f>
        <v>4.4480113333333335</v>
      </c>
    </row>
    <row r="24" spans="1:60" x14ac:dyDescent="0.25">
      <c r="A24" s="17" t="s">
        <v>367</v>
      </c>
      <c r="B24" t="s">
        <v>2</v>
      </c>
      <c r="C24" s="127" t="s">
        <v>495</v>
      </c>
      <c r="D24" s="73" t="s">
        <v>103</v>
      </c>
      <c r="E24" s="75">
        <v>1269487</v>
      </c>
      <c r="F24" s="75">
        <v>81705</v>
      </c>
      <c r="G24" s="75">
        <v>355</v>
      </c>
      <c r="H24" s="73">
        <v>0.125</v>
      </c>
      <c r="I24" s="75"/>
      <c r="J24" s="75">
        <v>0</v>
      </c>
      <c r="K24" s="75">
        <v>0</v>
      </c>
      <c r="L24" s="73">
        <f>VLOOKUP($B24,'Indicator Data (national)'!$B$5:$BC$13,12,FALSE)</f>
        <v>-0.51781761646270752</v>
      </c>
      <c r="M24" s="73">
        <v>0.504</v>
      </c>
      <c r="N24" s="73">
        <v>0.16699079999999999</v>
      </c>
      <c r="O24" s="73">
        <v>210.41976507322698</v>
      </c>
      <c r="P24" s="75">
        <f>VLOOKUP($B24,'Indicator Data (national)'!$B$5:$BC$13,15,FALSE)</f>
        <v>147739156</v>
      </c>
      <c r="Q24" s="75">
        <f>VLOOKUP($B24,'Indicator Data (national)'!$B$5:$BC$13,16,FALSE)</f>
        <v>596.24</v>
      </c>
      <c r="R24" s="75">
        <f>VLOOKUP($B24,'Indicator Data (national)'!$B$5:$BC$13,17,FALSE)</f>
        <v>737.49</v>
      </c>
      <c r="S24" s="73">
        <f>VLOOKUP($B24,'Indicator Data (national)'!$B$5:$BC$13,18,FALSE)</f>
        <v>2.2907997780361171</v>
      </c>
      <c r="T24" s="73">
        <v>68</v>
      </c>
      <c r="U24" s="73">
        <v>5.3000020116040818E-2</v>
      </c>
      <c r="V24" s="73">
        <f>VLOOKUP($B24,'Indicator Data (national)'!$B$5:$BC$13,21,FALSE)</f>
        <v>0.8</v>
      </c>
      <c r="W24" s="128">
        <v>76.127725646391681</v>
      </c>
      <c r="X24" s="73">
        <f>VLOOKUP($B24,'Indicator Data (national)'!$B$5:$BC$13,22,FALSE)</f>
        <v>83</v>
      </c>
      <c r="Y24" s="73">
        <f>VLOOKUP($B24,'Indicator Data (national)'!$B$5:$BC$13,23,FALSE)</f>
        <v>235</v>
      </c>
      <c r="Z24" s="73">
        <v>6.3</v>
      </c>
      <c r="AA24" s="73">
        <v>0</v>
      </c>
      <c r="AB24" s="73">
        <v>13</v>
      </c>
      <c r="AC24" s="73">
        <f>VLOOKUP($B24,'Indicator Data (national)'!$B$5:$BC$13,25,FALSE)</f>
        <v>120.17</v>
      </c>
      <c r="AD24" s="73">
        <v>103</v>
      </c>
      <c r="AE24" s="73">
        <f>VLOOKUP($B24,'Indicator Data (national)'!$B$5:$BC$13,27,FALSE)</f>
        <v>0.62186741612385321</v>
      </c>
      <c r="AF24" s="73">
        <v>0.622</v>
      </c>
      <c r="AG24" s="75">
        <v>0</v>
      </c>
      <c r="AH24" s="75">
        <v>0</v>
      </c>
      <c r="AI24" s="75">
        <v>0</v>
      </c>
      <c r="AJ24" s="73" t="s">
        <v>103</v>
      </c>
      <c r="AK24" s="75">
        <v>0</v>
      </c>
      <c r="AL24" s="75">
        <v>0</v>
      </c>
      <c r="AM24" s="75"/>
      <c r="AN24" s="73">
        <v>0.90310203438246694</v>
      </c>
      <c r="AO24" s="74"/>
      <c r="AP24" s="73">
        <v>0</v>
      </c>
      <c r="AQ24" s="73">
        <v>0</v>
      </c>
      <c r="AR24" s="73">
        <v>0</v>
      </c>
      <c r="AS24" s="73">
        <v>1.9000128794883573</v>
      </c>
      <c r="AT24" s="73">
        <v>13.80008342832757</v>
      </c>
      <c r="AU24" s="73">
        <f>VLOOKUP($B24,'Indicator Data (national)'!$B$5:$BC$13,39,FALSE)</f>
        <v>3.9666666666666663</v>
      </c>
      <c r="AV24" s="73">
        <f>VLOOKUP($B24,'Indicator Data (national)'!$B$5:$BC$13,40,FALSE)</f>
        <v>-0.86477208137512207</v>
      </c>
      <c r="AW24" s="73">
        <v>27</v>
      </c>
      <c r="AX24" s="73">
        <v>48.7</v>
      </c>
      <c r="AY24" s="73">
        <v>75.8</v>
      </c>
      <c r="AZ24" s="73">
        <f>VLOOKUP($B24,'Indicator Data (national)'!$B$5:$BC$13,44,FALSE)</f>
        <v>6.4</v>
      </c>
      <c r="BA24" s="73">
        <f>VLOOKUP($B24,'Indicator Data (national)'!$B$5:$BC$13,45,FALSE)</f>
        <v>70.390468500458695</v>
      </c>
      <c r="BB24" s="73">
        <v>47.8</v>
      </c>
      <c r="BC24" s="73">
        <v>74.400000000000006</v>
      </c>
      <c r="BD24" s="75"/>
      <c r="BE24" s="75">
        <v>1842158</v>
      </c>
      <c r="BF24" s="73">
        <f>VLOOKUP($B24,'Indicator Data (national)'!$B$5:$BC$13,51,FALSE)</f>
        <v>0</v>
      </c>
      <c r="BG24" s="73">
        <f>VLOOKUP($B24,'Indicator Data (national)'!$B$5:$BC$13,52,FALSE)</f>
        <v>0.72</v>
      </c>
      <c r="BH24" s="73">
        <f>VLOOKUP($B24,'Indicator Data (national)'!$B$5:$BC$13,53,FALSE)</f>
        <v>4.4480113333333335</v>
      </c>
    </row>
    <row r="25" spans="1:60" x14ac:dyDescent="0.25">
      <c r="A25" s="17" t="s">
        <v>368</v>
      </c>
      <c r="B25" t="s">
        <v>2</v>
      </c>
      <c r="C25" s="127" t="s">
        <v>496</v>
      </c>
      <c r="D25" s="73" t="s">
        <v>103</v>
      </c>
      <c r="E25" s="75">
        <v>1501011</v>
      </c>
      <c r="F25" s="75">
        <v>82179</v>
      </c>
      <c r="G25" s="75">
        <v>499</v>
      </c>
      <c r="H25" s="73">
        <v>0.1875</v>
      </c>
      <c r="I25" s="75"/>
      <c r="J25" s="75">
        <v>0</v>
      </c>
      <c r="K25" s="75">
        <v>0</v>
      </c>
      <c r="L25" s="73">
        <f>VLOOKUP($B25,'Indicator Data (national)'!$B$5:$BC$13,12,FALSE)</f>
        <v>-0.51781761646270752</v>
      </c>
      <c r="M25" s="73">
        <v>0.504</v>
      </c>
      <c r="N25" s="73">
        <v>0.1464646</v>
      </c>
      <c r="O25" s="73">
        <v>210.41976507322698</v>
      </c>
      <c r="P25" s="75">
        <f>VLOOKUP($B25,'Indicator Data (national)'!$B$5:$BC$13,15,FALSE)</f>
        <v>147739156</v>
      </c>
      <c r="Q25" s="75">
        <f>VLOOKUP($B25,'Indicator Data (national)'!$B$5:$BC$13,16,FALSE)</f>
        <v>596.24</v>
      </c>
      <c r="R25" s="75">
        <f>VLOOKUP($B25,'Indicator Data (national)'!$B$5:$BC$13,17,FALSE)</f>
        <v>737.49</v>
      </c>
      <c r="S25" s="73">
        <f>VLOOKUP($B25,'Indicator Data (national)'!$B$5:$BC$13,18,FALSE)</f>
        <v>2.2907997780361171</v>
      </c>
      <c r="T25" s="73">
        <v>100</v>
      </c>
      <c r="U25" s="73">
        <v>4.9001408921231136E-2</v>
      </c>
      <c r="V25" s="73">
        <f>VLOOKUP($B25,'Indicator Data (national)'!$B$5:$BC$13,21,FALSE)</f>
        <v>0.8</v>
      </c>
      <c r="W25" s="128">
        <v>101.50886483682969</v>
      </c>
      <c r="X25" s="73">
        <f>VLOOKUP($B25,'Indicator Data (national)'!$B$5:$BC$13,22,FALSE)</f>
        <v>83</v>
      </c>
      <c r="Y25" s="73">
        <f>VLOOKUP($B25,'Indicator Data (national)'!$B$5:$BC$13,23,FALSE)</f>
        <v>235</v>
      </c>
      <c r="Z25" s="73">
        <v>2.8</v>
      </c>
      <c r="AA25" s="73">
        <v>4</v>
      </c>
      <c r="AB25" s="73">
        <v>12</v>
      </c>
      <c r="AC25" s="73">
        <f>VLOOKUP($B25,'Indicator Data (national)'!$B$5:$BC$13,25,FALSE)</f>
        <v>120.17</v>
      </c>
      <c r="AD25" s="73">
        <v>103</v>
      </c>
      <c r="AE25" s="73">
        <f>VLOOKUP($B25,'Indicator Data (national)'!$B$5:$BC$13,27,FALSE)</f>
        <v>0.62186741612385321</v>
      </c>
      <c r="AF25" s="73">
        <v>0.622</v>
      </c>
      <c r="AG25" s="75">
        <v>0</v>
      </c>
      <c r="AH25" s="75">
        <v>0</v>
      </c>
      <c r="AI25" s="75">
        <v>0</v>
      </c>
      <c r="AJ25" s="73" t="s">
        <v>103</v>
      </c>
      <c r="AK25" s="75">
        <v>0</v>
      </c>
      <c r="AL25" s="75">
        <v>0</v>
      </c>
      <c r="AM25" s="75"/>
      <c r="AN25" s="73">
        <v>0.42148668789969823</v>
      </c>
      <c r="AO25" s="74"/>
      <c r="AP25" s="73">
        <v>0</v>
      </c>
      <c r="AQ25" s="73">
        <v>0</v>
      </c>
      <c r="AR25" s="73">
        <v>0</v>
      </c>
      <c r="AS25" s="73">
        <v>0</v>
      </c>
      <c r="AT25" s="73">
        <v>0</v>
      </c>
      <c r="AU25" s="73">
        <f>VLOOKUP($B25,'Indicator Data (national)'!$B$5:$BC$13,39,FALSE)</f>
        <v>3.9666666666666663</v>
      </c>
      <c r="AV25" s="73">
        <f>VLOOKUP($B25,'Indicator Data (national)'!$B$5:$BC$13,40,FALSE)</f>
        <v>-0.86477208137512207</v>
      </c>
      <c r="AW25" s="73">
        <v>27</v>
      </c>
      <c r="AX25" s="73">
        <v>48.7</v>
      </c>
      <c r="AY25" s="73">
        <v>82</v>
      </c>
      <c r="AZ25" s="73">
        <f>VLOOKUP($B25,'Indicator Data (national)'!$B$5:$BC$13,44,FALSE)</f>
        <v>6.4</v>
      </c>
      <c r="BA25" s="73">
        <f>VLOOKUP($B25,'Indicator Data (national)'!$B$5:$BC$13,45,FALSE)</f>
        <v>70.390468500458695</v>
      </c>
      <c r="BB25" s="73">
        <v>47.8</v>
      </c>
      <c r="BC25" s="73">
        <v>74.400000000000006</v>
      </c>
      <c r="BD25" s="75"/>
      <c r="BE25" s="75">
        <v>1816775</v>
      </c>
      <c r="BF25" s="73">
        <f>VLOOKUP($B25,'Indicator Data (national)'!$B$5:$BC$13,51,FALSE)</f>
        <v>0</v>
      </c>
      <c r="BG25" s="73">
        <f>VLOOKUP($B25,'Indicator Data (national)'!$B$5:$BC$13,52,FALSE)</f>
        <v>0.72</v>
      </c>
      <c r="BH25" s="73">
        <f>VLOOKUP($B25,'Indicator Data (national)'!$B$5:$BC$13,53,FALSE)</f>
        <v>4.4480113333333335</v>
      </c>
    </row>
    <row r="26" spans="1:60" x14ac:dyDescent="0.25">
      <c r="A26" s="17" t="s">
        <v>369</v>
      </c>
      <c r="B26" t="s">
        <v>2</v>
      </c>
      <c r="C26" s="127" t="s">
        <v>497</v>
      </c>
      <c r="D26" s="73" t="s">
        <v>103</v>
      </c>
      <c r="E26" s="75">
        <v>280457</v>
      </c>
      <c r="F26" s="75">
        <v>406625</v>
      </c>
      <c r="G26" s="75">
        <v>315</v>
      </c>
      <c r="H26" s="73">
        <v>0</v>
      </c>
      <c r="I26" s="75"/>
      <c r="J26" s="75">
        <v>0</v>
      </c>
      <c r="K26" s="75">
        <v>0</v>
      </c>
      <c r="L26" s="73">
        <f>VLOOKUP($B26,'Indicator Data (national)'!$B$5:$BC$13,12,FALSE)</f>
        <v>-0.51781761646270752</v>
      </c>
      <c r="M26" s="73">
        <v>0.504</v>
      </c>
      <c r="N26" s="73">
        <v>0.13073670000000001</v>
      </c>
      <c r="O26" s="73">
        <v>210.41976507322698</v>
      </c>
      <c r="P26" s="75">
        <f>VLOOKUP($B26,'Indicator Data (national)'!$B$5:$BC$13,15,FALSE)</f>
        <v>147739156</v>
      </c>
      <c r="Q26" s="75">
        <f>VLOOKUP($B26,'Indicator Data (national)'!$B$5:$BC$13,16,FALSE)</f>
        <v>596.24</v>
      </c>
      <c r="R26" s="75">
        <f>VLOOKUP($B26,'Indicator Data (national)'!$B$5:$BC$13,17,FALSE)</f>
        <v>737.49</v>
      </c>
      <c r="S26" s="73">
        <f>VLOOKUP($B26,'Indicator Data (national)'!$B$5:$BC$13,18,FALSE)</f>
        <v>2.2907997780361171</v>
      </c>
      <c r="T26" s="73">
        <v>103</v>
      </c>
      <c r="U26" s="73">
        <v>8.5999895012336056E-2</v>
      </c>
      <c r="V26" s="73">
        <f>VLOOKUP($B26,'Indicator Data (national)'!$B$5:$BC$13,21,FALSE)</f>
        <v>0.8</v>
      </c>
      <c r="W26" s="128">
        <v>96.115257339998593</v>
      </c>
      <c r="X26" s="73">
        <f>VLOOKUP($B26,'Indicator Data (national)'!$B$5:$BC$13,22,FALSE)</f>
        <v>83</v>
      </c>
      <c r="Y26" s="73">
        <f>VLOOKUP($B26,'Indicator Data (national)'!$B$5:$BC$13,23,FALSE)</f>
        <v>235</v>
      </c>
      <c r="Z26" s="73">
        <v>7.2</v>
      </c>
      <c r="AA26" s="73">
        <v>0</v>
      </c>
      <c r="AB26" s="73">
        <v>6</v>
      </c>
      <c r="AC26" s="73">
        <f>VLOOKUP($B26,'Indicator Data (national)'!$B$5:$BC$13,25,FALSE)</f>
        <v>120.17</v>
      </c>
      <c r="AD26" s="73">
        <v>103</v>
      </c>
      <c r="AE26" s="73">
        <f>VLOOKUP($B26,'Indicator Data (national)'!$B$5:$BC$13,27,FALSE)</f>
        <v>0.62186741612385321</v>
      </c>
      <c r="AF26" s="73">
        <v>0.622</v>
      </c>
      <c r="AG26" s="75">
        <v>0</v>
      </c>
      <c r="AH26" s="75">
        <v>0</v>
      </c>
      <c r="AI26" s="75">
        <v>0</v>
      </c>
      <c r="AJ26" s="73" t="s">
        <v>103</v>
      </c>
      <c r="AK26" s="75">
        <v>0</v>
      </c>
      <c r="AL26" s="75">
        <v>0</v>
      </c>
      <c r="AM26" s="75"/>
      <c r="AN26" s="73">
        <v>1.4447170010082921</v>
      </c>
      <c r="AO26" s="74"/>
      <c r="AP26" s="73">
        <v>0</v>
      </c>
      <c r="AQ26" s="73">
        <v>0</v>
      </c>
      <c r="AR26" s="73">
        <v>0</v>
      </c>
      <c r="AS26" s="73">
        <v>5.7999367936312058</v>
      </c>
      <c r="AT26" s="73">
        <v>8.6000792587799157</v>
      </c>
      <c r="AU26" s="73">
        <f>VLOOKUP($B26,'Indicator Data (national)'!$B$5:$BC$13,39,FALSE)</f>
        <v>3.9666666666666663</v>
      </c>
      <c r="AV26" s="73">
        <f>VLOOKUP($B26,'Indicator Data (national)'!$B$5:$BC$13,40,FALSE)</f>
        <v>-0.86477208137512207</v>
      </c>
      <c r="AW26" s="73">
        <v>27</v>
      </c>
      <c r="AX26" s="73">
        <v>48.7</v>
      </c>
      <c r="AY26" s="73">
        <v>94</v>
      </c>
      <c r="AZ26" s="73">
        <f>VLOOKUP($B26,'Indicator Data (national)'!$B$5:$BC$13,44,FALSE)</f>
        <v>6.4</v>
      </c>
      <c r="BA26" s="73">
        <f>VLOOKUP($B26,'Indicator Data (national)'!$B$5:$BC$13,45,FALSE)</f>
        <v>70.390468500458695</v>
      </c>
      <c r="BB26" s="73">
        <v>47.8</v>
      </c>
      <c r="BC26" s="73">
        <v>74.400000000000006</v>
      </c>
      <c r="BD26" s="75"/>
      <c r="BE26" s="75">
        <v>709876</v>
      </c>
      <c r="BF26" s="73">
        <f>VLOOKUP($B26,'Indicator Data (national)'!$B$5:$BC$13,51,FALSE)</f>
        <v>0</v>
      </c>
      <c r="BG26" s="73">
        <f>VLOOKUP($B26,'Indicator Data (national)'!$B$5:$BC$13,52,FALSE)</f>
        <v>0.72</v>
      </c>
      <c r="BH26" s="73">
        <f>VLOOKUP($B26,'Indicator Data (national)'!$B$5:$BC$13,53,FALSE)</f>
        <v>4.4480113333333335</v>
      </c>
    </row>
    <row r="27" spans="1:60" x14ac:dyDescent="0.25">
      <c r="A27" s="17" t="s">
        <v>362</v>
      </c>
      <c r="B27" t="s">
        <v>2</v>
      </c>
      <c r="C27" s="127" t="s">
        <v>498</v>
      </c>
      <c r="D27" s="73" t="s">
        <v>103</v>
      </c>
      <c r="E27" s="75">
        <v>277647</v>
      </c>
      <c r="F27" s="75">
        <v>1016641</v>
      </c>
      <c r="G27" s="75">
        <v>778</v>
      </c>
      <c r="H27" s="73">
        <v>0</v>
      </c>
      <c r="I27" s="75"/>
      <c r="J27" s="75">
        <v>0</v>
      </c>
      <c r="K27" s="75">
        <v>2</v>
      </c>
      <c r="L27" s="73">
        <f>VLOOKUP($B27,'Indicator Data (national)'!$B$5:$BC$13,12,FALSE)</f>
        <v>-0.51781761646270752</v>
      </c>
      <c r="M27" s="73">
        <v>0.504</v>
      </c>
      <c r="N27" s="73">
        <v>0.1292497</v>
      </c>
      <c r="O27" s="73">
        <v>210.41976507322698</v>
      </c>
      <c r="P27" s="75">
        <f>VLOOKUP($B27,'Indicator Data (national)'!$B$5:$BC$13,15,FALSE)</f>
        <v>147739156</v>
      </c>
      <c r="Q27" s="75">
        <f>VLOOKUP($B27,'Indicator Data (national)'!$B$5:$BC$13,16,FALSE)</f>
        <v>596.24</v>
      </c>
      <c r="R27" s="75">
        <f>VLOOKUP($B27,'Indicator Data (national)'!$B$5:$BC$13,17,FALSE)</f>
        <v>737.49</v>
      </c>
      <c r="S27" s="73">
        <f>VLOOKUP($B27,'Indicator Data (national)'!$B$5:$BC$13,18,FALSE)</f>
        <v>2.2907997780361171</v>
      </c>
      <c r="T27" s="73">
        <v>127</v>
      </c>
      <c r="U27" s="73">
        <v>8.0000599087140967E-2</v>
      </c>
      <c r="V27" s="73">
        <f>VLOOKUP($B27,'Indicator Data (national)'!$B$5:$BC$13,21,FALSE)</f>
        <v>0.8</v>
      </c>
      <c r="W27" s="128">
        <v>76.593853411251146</v>
      </c>
      <c r="X27" s="73">
        <f>VLOOKUP($B27,'Indicator Data (national)'!$B$5:$BC$13,22,FALSE)</f>
        <v>83</v>
      </c>
      <c r="Y27" s="73">
        <f>VLOOKUP($B27,'Indicator Data (national)'!$B$5:$BC$13,23,FALSE)</f>
        <v>235</v>
      </c>
      <c r="Z27" s="73">
        <v>5.7</v>
      </c>
      <c r="AA27" s="73">
        <v>0</v>
      </c>
      <c r="AB27" s="73">
        <v>3</v>
      </c>
      <c r="AC27" s="73">
        <f>VLOOKUP($B27,'Indicator Data (national)'!$B$5:$BC$13,25,FALSE)</f>
        <v>120.17</v>
      </c>
      <c r="AD27" s="73">
        <v>103</v>
      </c>
      <c r="AE27" s="73">
        <f>VLOOKUP($B27,'Indicator Data (national)'!$B$5:$BC$13,27,FALSE)</f>
        <v>0.62186741612385321</v>
      </c>
      <c r="AF27" s="73">
        <v>0.622</v>
      </c>
      <c r="AG27" s="75">
        <v>0</v>
      </c>
      <c r="AH27" s="75">
        <v>0</v>
      </c>
      <c r="AI27" s="75">
        <v>0</v>
      </c>
      <c r="AJ27" s="73" t="s">
        <v>103</v>
      </c>
      <c r="AK27" s="75">
        <v>0</v>
      </c>
      <c r="AL27" s="75">
        <v>0</v>
      </c>
      <c r="AM27" s="75"/>
      <c r="AN27" s="73">
        <v>1.685639503575409</v>
      </c>
      <c r="AO27" s="74"/>
      <c r="AP27" s="73">
        <v>0</v>
      </c>
      <c r="AQ27" s="73">
        <v>0</v>
      </c>
      <c r="AR27" s="73">
        <v>0</v>
      </c>
      <c r="AS27" s="73">
        <v>0</v>
      </c>
      <c r="AT27" s="73">
        <v>0</v>
      </c>
      <c r="AU27" s="73">
        <f>VLOOKUP($B27,'Indicator Data (national)'!$B$5:$BC$13,39,FALSE)</f>
        <v>3.9666666666666663</v>
      </c>
      <c r="AV27" s="73">
        <f>VLOOKUP($B27,'Indicator Data (national)'!$B$5:$BC$13,40,FALSE)</f>
        <v>-0.86477208137512207</v>
      </c>
      <c r="AW27" s="73">
        <v>27</v>
      </c>
      <c r="AX27" s="73">
        <v>48.7</v>
      </c>
      <c r="AY27" s="73">
        <v>87.9</v>
      </c>
      <c r="AZ27" s="73">
        <f>VLOOKUP($B27,'Indicator Data (national)'!$B$5:$BC$13,44,FALSE)</f>
        <v>6.4</v>
      </c>
      <c r="BA27" s="73">
        <f>VLOOKUP($B27,'Indicator Data (national)'!$B$5:$BC$13,45,FALSE)</f>
        <v>70.390468500458695</v>
      </c>
      <c r="BB27" s="73">
        <v>47.8</v>
      </c>
      <c r="BC27" s="73">
        <v>74.400000000000006</v>
      </c>
      <c r="BD27" s="75"/>
      <c r="BE27" s="75">
        <v>1421456</v>
      </c>
      <c r="BF27" s="73">
        <f>VLOOKUP($B27,'Indicator Data (national)'!$B$5:$BC$13,51,FALSE)</f>
        <v>0</v>
      </c>
      <c r="BG27" s="73">
        <f>VLOOKUP($B27,'Indicator Data (national)'!$B$5:$BC$13,52,FALSE)</f>
        <v>0.72</v>
      </c>
      <c r="BH27" s="73">
        <f>VLOOKUP($B27,'Indicator Data (national)'!$B$5:$BC$13,53,FALSE)</f>
        <v>4.4480113333333335</v>
      </c>
    </row>
    <row r="28" spans="1:60" x14ac:dyDescent="0.25">
      <c r="A28" s="17" t="s">
        <v>370</v>
      </c>
      <c r="B28" t="s">
        <v>6</v>
      </c>
      <c r="C28" s="127" t="s">
        <v>499</v>
      </c>
      <c r="D28" s="73">
        <v>0.33333333333333331</v>
      </c>
      <c r="E28" s="75">
        <v>0</v>
      </c>
      <c r="F28" s="75">
        <v>0</v>
      </c>
      <c r="G28" s="75">
        <v>0</v>
      </c>
      <c r="H28" s="73">
        <v>0</v>
      </c>
      <c r="I28" s="75"/>
      <c r="J28" s="75">
        <v>0</v>
      </c>
      <c r="K28" s="75">
        <v>0</v>
      </c>
      <c r="L28" s="73">
        <f>VLOOKUP($B28,'Indicator Data (national)'!$B$5:$BC$13,12,FALSE)</f>
        <v>-4.6368207782506943E-2</v>
      </c>
      <c r="M28" s="73">
        <v>0.441</v>
      </c>
      <c r="N28" s="73">
        <v>0.12521670720898501</v>
      </c>
      <c r="O28" s="73">
        <v>140.99105190878498</v>
      </c>
      <c r="P28" s="75">
        <f>VLOOKUP($B28,'Indicator Data (national)'!$B$5:$BC$13,15,FALSE)</f>
        <v>19898727</v>
      </c>
      <c r="Q28" s="75">
        <f>VLOOKUP($B28,'Indicator Data (national)'!$B$5:$BC$13,16,FALSE)</f>
        <v>138.80000000000001</v>
      </c>
      <c r="R28" s="75">
        <f>VLOOKUP($B28,'Indicator Data (national)'!$B$5:$BC$13,17,FALSE)</f>
        <v>110.8</v>
      </c>
      <c r="S28" s="73">
        <f>VLOOKUP($B28,'Indicator Data (national)'!$B$5:$BC$13,18,FALSE)</f>
        <v>15.659489954068276</v>
      </c>
      <c r="T28" s="73">
        <v>72.900000000000006</v>
      </c>
      <c r="U28" s="73">
        <v>0.10864024677043568</v>
      </c>
      <c r="V28" s="73">
        <f>VLOOKUP($B28,'Indicator Data (national)'!$B$5:$BC$13,21,FALSE)</f>
        <v>1.1000000000000001</v>
      </c>
      <c r="W28" s="128">
        <v>89.007319247925551</v>
      </c>
      <c r="X28" s="73">
        <f>VLOOKUP($B28,'Indicator Data (national)'!$B$5:$BC$13,22,FALSE)</f>
        <v>85</v>
      </c>
      <c r="Y28" s="73">
        <f>VLOOKUP($B28,'Indicator Data (national)'!$B$5:$BC$13,23,FALSE)</f>
        <v>173</v>
      </c>
      <c r="Z28" s="73">
        <v>1.5</v>
      </c>
      <c r="AA28" s="73" t="s">
        <v>103</v>
      </c>
      <c r="AB28" s="73" t="s">
        <v>103</v>
      </c>
      <c r="AC28" s="73">
        <f>VLOOKUP($B28,'Indicator Data (national)'!$B$5:$BC$13,25,FALSE)</f>
        <v>97.69</v>
      </c>
      <c r="AD28" s="73">
        <v>97</v>
      </c>
      <c r="AE28" s="73">
        <f>VLOOKUP($B28,'Indicator Data (national)'!$B$5:$BC$13,27,FALSE)</f>
        <v>0.62449375727335998</v>
      </c>
      <c r="AF28" s="73">
        <v>0.624</v>
      </c>
      <c r="AG28" s="75">
        <v>8929.1113963771222</v>
      </c>
      <c r="AH28" s="75">
        <v>68.845952355244165</v>
      </c>
      <c r="AI28" s="75">
        <v>0</v>
      </c>
      <c r="AJ28" s="73">
        <v>0</v>
      </c>
      <c r="AK28" s="75">
        <v>0</v>
      </c>
      <c r="AL28" s="75">
        <v>0</v>
      </c>
      <c r="AM28" s="75"/>
      <c r="AN28" s="73">
        <v>9.8117500355498191</v>
      </c>
      <c r="AO28" s="74"/>
      <c r="AP28" s="73">
        <v>0</v>
      </c>
      <c r="AQ28" s="73">
        <v>0.24173876899180716</v>
      </c>
      <c r="AR28" s="73">
        <v>6.6625829951542856</v>
      </c>
      <c r="AS28" s="73">
        <v>19.381761302107829</v>
      </c>
      <c r="AT28" s="73">
        <v>14.294308747443147</v>
      </c>
      <c r="AU28" s="73">
        <f>VLOOKUP($B28,'Indicator Data (national)'!$B$5:$BC$13,39,FALSE)</f>
        <v>3.8166666666666673</v>
      </c>
      <c r="AV28" s="73">
        <f>VLOOKUP($B28,'Indicator Data (national)'!$B$5:$BC$13,40,FALSE)</f>
        <v>-0.71818774938583374</v>
      </c>
      <c r="AW28" s="73">
        <v>29</v>
      </c>
      <c r="AX28" s="73" t="s">
        <v>103</v>
      </c>
      <c r="AY28" s="73">
        <v>51.10727</v>
      </c>
      <c r="AZ28" s="73">
        <f>VLOOKUP($B28,'Indicator Data (national)'!$B$5:$BC$13,44,FALSE)</f>
        <v>14</v>
      </c>
      <c r="BA28" s="73">
        <f>VLOOKUP($B28,'Indicator Data (national)'!$B$5:$BC$13,45,FALSE)</f>
        <v>99.976693695130805</v>
      </c>
      <c r="BB28" s="73">
        <v>67.7</v>
      </c>
      <c r="BC28" s="73">
        <v>89.3</v>
      </c>
      <c r="BD28" s="75"/>
      <c r="BE28" s="75">
        <v>31301</v>
      </c>
      <c r="BF28" s="73">
        <f>VLOOKUP($B28,'Indicator Data (national)'!$B$5:$BC$13,51,FALSE)</f>
        <v>6.4029999999999998E-3</v>
      </c>
      <c r="BG28" s="73">
        <f>VLOOKUP($B28,'Indicator Data (national)'!$B$5:$BC$13,52,FALSE)</f>
        <v>0.66</v>
      </c>
      <c r="BH28" s="73">
        <f>VLOOKUP($B28,'Indicator Data (national)'!$B$5:$BC$13,53,FALSE)</f>
        <v>2.3313333333333335E-2</v>
      </c>
    </row>
    <row r="29" spans="1:60" x14ac:dyDescent="0.25">
      <c r="A29" s="17" t="s">
        <v>371</v>
      </c>
      <c r="B29" t="s">
        <v>6</v>
      </c>
      <c r="C29" s="127" t="s">
        <v>500</v>
      </c>
      <c r="D29" s="73">
        <v>2.3333333333333335</v>
      </c>
      <c r="E29" s="75">
        <v>2343</v>
      </c>
      <c r="F29" s="75">
        <v>11879</v>
      </c>
      <c r="G29" s="75">
        <v>162</v>
      </c>
      <c r="H29" s="73">
        <v>0</v>
      </c>
      <c r="I29" s="75"/>
      <c r="J29" s="75">
        <v>0</v>
      </c>
      <c r="K29" s="75">
        <v>0</v>
      </c>
      <c r="L29" s="73">
        <f>VLOOKUP($B29,'Indicator Data (national)'!$B$5:$BC$13,12,FALSE)</f>
        <v>-4.6368207782506943E-2</v>
      </c>
      <c r="M29" s="73">
        <v>0.441</v>
      </c>
      <c r="N29" s="73">
        <v>0.3515663</v>
      </c>
      <c r="O29" s="73">
        <v>140.99105190878498</v>
      </c>
      <c r="P29" s="75">
        <f>VLOOKUP($B29,'Indicator Data (national)'!$B$5:$BC$13,15,FALSE)</f>
        <v>19898727</v>
      </c>
      <c r="Q29" s="75">
        <f>VLOOKUP($B29,'Indicator Data (national)'!$B$5:$BC$13,16,FALSE)</f>
        <v>138.80000000000001</v>
      </c>
      <c r="R29" s="75">
        <f>VLOOKUP($B29,'Indicator Data (national)'!$B$5:$BC$13,17,FALSE)</f>
        <v>110.8</v>
      </c>
      <c r="S29" s="73">
        <f>VLOOKUP($B29,'Indicator Data (national)'!$B$5:$BC$13,18,FALSE)</f>
        <v>15.659489954068276</v>
      </c>
      <c r="T29" s="73">
        <v>72.900000000000006</v>
      </c>
      <c r="U29" s="73">
        <v>0.1850164912831789</v>
      </c>
      <c r="V29" s="73">
        <f>VLOOKUP($B29,'Indicator Data (national)'!$B$5:$BC$13,21,FALSE)</f>
        <v>1.1000000000000001</v>
      </c>
      <c r="W29" s="128">
        <v>99.512243195610068</v>
      </c>
      <c r="X29" s="73">
        <f>VLOOKUP($B29,'Indicator Data (national)'!$B$5:$BC$13,22,FALSE)</f>
        <v>85</v>
      </c>
      <c r="Y29" s="73">
        <f>VLOOKUP($B29,'Indicator Data (national)'!$B$5:$BC$13,23,FALSE)</f>
        <v>173</v>
      </c>
      <c r="Z29" s="73">
        <v>1.5</v>
      </c>
      <c r="AA29" s="73" t="s">
        <v>103</v>
      </c>
      <c r="AB29" s="73" t="s">
        <v>103</v>
      </c>
      <c r="AC29" s="73">
        <f>VLOOKUP($B29,'Indicator Data (national)'!$B$5:$BC$13,25,FALSE)</f>
        <v>97.69</v>
      </c>
      <c r="AD29" s="73">
        <v>97</v>
      </c>
      <c r="AE29" s="73">
        <f>VLOOKUP($B29,'Indicator Data (national)'!$B$5:$BC$13,27,FALSE)</f>
        <v>0.62449375727335998</v>
      </c>
      <c r="AF29" s="73">
        <v>0.624</v>
      </c>
      <c r="AG29" s="75">
        <v>23494.793895307375</v>
      </c>
      <c r="AH29" s="75">
        <v>181.15144825821105</v>
      </c>
      <c r="AI29" s="75">
        <v>0</v>
      </c>
      <c r="AJ29" s="73">
        <v>3</v>
      </c>
      <c r="AK29" s="75">
        <v>0</v>
      </c>
      <c r="AL29" s="75">
        <v>0</v>
      </c>
      <c r="AM29" s="75"/>
      <c r="AN29" s="73">
        <v>2.0520449349711773</v>
      </c>
      <c r="AO29" s="74"/>
      <c r="AP29" s="73">
        <v>0</v>
      </c>
      <c r="AQ29" s="73">
        <v>0.4013163175214704</v>
      </c>
      <c r="AR29" s="73">
        <v>5.3013885544586241</v>
      </c>
      <c r="AS29" s="73">
        <v>21.402199213420019</v>
      </c>
      <c r="AT29" s="73">
        <v>4.3984268400353157</v>
      </c>
      <c r="AU29" s="73">
        <f>VLOOKUP($B29,'Indicator Data (national)'!$B$5:$BC$13,39,FALSE)</f>
        <v>3.8166666666666673</v>
      </c>
      <c r="AV29" s="73">
        <f>VLOOKUP($B29,'Indicator Data (national)'!$B$5:$BC$13,40,FALSE)</f>
        <v>-0.71818774938583374</v>
      </c>
      <c r="AW29" s="73">
        <v>29</v>
      </c>
      <c r="AX29" s="73" t="s">
        <v>103</v>
      </c>
      <c r="AY29" s="73">
        <v>51.10727</v>
      </c>
      <c r="AZ29" s="73">
        <f>VLOOKUP($B29,'Indicator Data (national)'!$B$5:$BC$13,44,FALSE)</f>
        <v>14</v>
      </c>
      <c r="BA29" s="73">
        <f>VLOOKUP($B29,'Indicator Data (national)'!$B$5:$BC$13,45,FALSE)</f>
        <v>99.976693695130805</v>
      </c>
      <c r="BB29" s="73">
        <v>67.7</v>
      </c>
      <c r="BC29" s="73">
        <v>89.3</v>
      </c>
      <c r="BD29" s="75"/>
      <c r="BE29" s="75">
        <v>82361</v>
      </c>
      <c r="BF29" s="73">
        <f>VLOOKUP($B29,'Indicator Data (national)'!$B$5:$BC$13,51,FALSE)</f>
        <v>6.4029999999999998E-3</v>
      </c>
      <c r="BG29" s="73">
        <f>VLOOKUP($B29,'Indicator Data (national)'!$B$5:$BC$13,52,FALSE)</f>
        <v>0.66</v>
      </c>
      <c r="BH29" s="73">
        <f>VLOOKUP($B29,'Indicator Data (national)'!$B$5:$BC$13,53,FALSE)</f>
        <v>2.3313333333333335E-2</v>
      </c>
    </row>
    <row r="30" spans="1:60" x14ac:dyDescent="0.25">
      <c r="A30" s="17" t="s">
        <v>372</v>
      </c>
      <c r="B30" t="s">
        <v>6</v>
      </c>
      <c r="C30" s="127" t="s">
        <v>501</v>
      </c>
      <c r="D30" s="73">
        <v>2.6666666666666665</v>
      </c>
      <c r="E30" s="75">
        <v>59406</v>
      </c>
      <c r="F30" s="75">
        <v>23968</v>
      </c>
      <c r="G30" s="75">
        <v>367</v>
      </c>
      <c r="H30" s="73">
        <v>0.1875</v>
      </c>
      <c r="I30" s="75"/>
      <c r="J30" s="75">
        <v>0</v>
      </c>
      <c r="K30" s="75">
        <v>0</v>
      </c>
      <c r="L30" s="73">
        <f>VLOOKUP($B30,'Indicator Data (national)'!$B$5:$BC$13,12,FALSE)</f>
        <v>-4.6368207782506943E-2</v>
      </c>
      <c r="M30" s="73">
        <v>0.441</v>
      </c>
      <c r="N30" s="73">
        <v>0.50657423209392249</v>
      </c>
      <c r="O30" s="73">
        <v>140.99105190878498</v>
      </c>
      <c r="P30" s="75">
        <f>VLOOKUP($B30,'Indicator Data (national)'!$B$5:$BC$13,15,FALSE)</f>
        <v>19898727</v>
      </c>
      <c r="Q30" s="75">
        <f>VLOOKUP($B30,'Indicator Data (national)'!$B$5:$BC$13,16,FALSE)</f>
        <v>138.80000000000001</v>
      </c>
      <c r="R30" s="75">
        <f>VLOOKUP($B30,'Indicator Data (national)'!$B$5:$BC$13,17,FALSE)</f>
        <v>110.8</v>
      </c>
      <c r="S30" s="73">
        <f>VLOOKUP($B30,'Indicator Data (national)'!$B$5:$BC$13,18,FALSE)</f>
        <v>15.659489954068276</v>
      </c>
      <c r="T30" s="73">
        <v>72.900000000000006</v>
      </c>
      <c r="U30" s="73">
        <v>0.15453449649621018</v>
      </c>
      <c r="V30" s="73">
        <f>VLOOKUP($B30,'Indicator Data (national)'!$B$5:$BC$13,21,FALSE)</f>
        <v>1.1000000000000001</v>
      </c>
      <c r="W30" s="128">
        <v>97.998924620243415</v>
      </c>
      <c r="X30" s="73">
        <f>VLOOKUP($B30,'Indicator Data (national)'!$B$5:$BC$13,22,FALSE)</f>
        <v>85</v>
      </c>
      <c r="Y30" s="73">
        <f>VLOOKUP($B30,'Indicator Data (national)'!$B$5:$BC$13,23,FALSE)</f>
        <v>173</v>
      </c>
      <c r="Z30" s="73">
        <v>1.5</v>
      </c>
      <c r="AA30" s="73" t="s">
        <v>103</v>
      </c>
      <c r="AB30" s="73" t="s">
        <v>103</v>
      </c>
      <c r="AC30" s="73">
        <f>VLOOKUP($B30,'Indicator Data (national)'!$B$5:$BC$13,25,FALSE)</f>
        <v>97.69</v>
      </c>
      <c r="AD30" s="73">
        <v>97</v>
      </c>
      <c r="AE30" s="73">
        <f>VLOOKUP($B30,'Indicator Data (national)'!$B$5:$BC$13,27,FALSE)</f>
        <v>0.62449375727335998</v>
      </c>
      <c r="AF30" s="73">
        <v>0.624</v>
      </c>
      <c r="AG30" s="75">
        <v>64475.253173584373</v>
      </c>
      <c r="AH30" s="75">
        <v>497.12227914212252</v>
      </c>
      <c r="AI30" s="75">
        <v>0</v>
      </c>
      <c r="AJ30" s="73">
        <v>3</v>
      </c>
      <c r="AK30" s="75">
        <v>0</v>
      </c>
      <c r="AL30" s="75">
        <v>0</v>
      </c>
      <c r="AM30" s="75"/>
      <c r="AN30" s="73">
        <v>3.2771463886853134</v>
      </c>
      <c r="AO30" s="74"/>
      <c r="AP30" s="73">
        <v>0</v>
      </c>
      <c r="AQ30" s="73">
        <v>0.11432509044210923</v>
      </c>
      <c r="AR30" s="73">
        <v>4.1940081123831305</v>
      </c>
      <c r="AS30" s="73">
        <v>13.673594036302131</v>
      </c>
      <c r="AT30" s="73">
        <v>2.5856263605468812</v>
      </c>
      <c r="AU30" s="73">
        <f>VLOOKUP($B30,'Indicator Data (national)'!$B$5:$BC$13,39,FALSE)</f>
        <v>3.8166666666666673</v>
      </c>
      <c r="AV30" s="73">
        <f>VLOOKUP($B30,'Indicator Data (national)'!$B$5:$BC$13,40,FALSE)</f>
        <v>-0.71818774938583374</v>
      </c>
      <c r="AW30" s="73">
        <v>29</v>
      </c>
      <c r="AX30" s="73" t="s">
        <v>103</v>
      </c>
      <c r="AY30" s="73">
        <v>51.10727</v>
      </c>
      <c r="AZ30" s="73">
        <f>VLOOKUP($B30,'Indicator Data (national)'!$B$5:$BC$13,44,FALSE)</f>
        <v>14</v>
      </c>
      <c r="BA30" s="73">
        <f>VLOOKUP($B30,'Indicator Data (national)'!$B$5:$BC$13,45,FALSE)</f>
        <v>99.976693695130805</v>
      </c>
      <c r="BB30" s="73">
        <v>67.7</v>
      </c>
      <c r="BC30" s="73">
        <v>89.3</v>
      </c>
      <c r="BD30" s="75"/>
      <c r="BE30" s="75">
        <v>226018</v>
      </c>
      <c r="BF30" s="73">
        <f>VLOOKUP($B30,'Indicator Data (national)'!$B$5:$BC$13,51,FALSE)</f>
        <v>6.4029999999999998E-3</v>
      </c>
      <c r="BG30" s="73">
        <f>VLOOKUP($B30,'Indicator Data (national)'!$B$5:$BC$13,52,FALSE)</f>
        <v>0.66</v>
      </c>
      <c r="BH30" s="73">
        <f>VLOOKUP($B30,'Indicator Data (national)'!$B$5:$BC$13,53,FALSE)</f>
        <v>2.3313333333333335E-2</v>
      </c>
    </row>
    <row r="31" spans="1:60" x14ac:dyDescent="0.25">
      <c r="A31" s="17" t="s">
        <v>373</v>
      </c>
      <c r="B31" t="s">
        <v>6</v>
      </c>
      <c r="C31" s="127" t="s">
        <v>502</v>
      </c>
      <c r="D31" s="73">
        <v>2.6666666666666665</v>
      </c>
      <c r="E31" s="75">
        <v>19047</v>
      </c>
      <c r="F31" s="75">
        <v>121473</v>
      </c>
      <c r="G31" s="75">
        <v>116</v>
      </c>
      <c r="H31" s="73">
        <v>0</v>
      </c>
      <c r="I31" s="75"/>
      <c r="J31" s="75">
        <v>0</v>
      </c>
      <c r="K31" s="75">
        <v>0</v>
      </c>
      <c r="L31" s="73">
        <f>VLOOKUP($B31,'Indicator Data (national)'!$B$5:$BC$13,12,FALSE)</f>
        <v>-4.6368207782506943E-2</v>
      </c>
      <c r="M31" s="73">
        <v>0.441</v>
      </c>
      <c r="N31" s="73">
        <v>0.39721269999999997</v>
      </c>
      <c r="O31" s="73">
        <v>140.99105190878498</v>
      </c>
      <c r="P31" s="75">
        <f>VLOOKUP($B31,'Indicator Data (national)'!$B$5:$BC$13,15,FALSE)</f>
        <v>19898727</v>
      </c>
      <c r="Q31" s="75">
        <f>VLOOKUP($B31,'Indicator Data (national)'!$B$5:$BC$13,16,FALSE)</f>
        <v>138.80000000000001</v>
      </c>
      <c r="R31" s="75">
        <f>VLOOKUP($B31,'Indicator Data (national)'!$B$5:$BC$13,17,FALSE)</f>
        <v>110.8</v>
      </c>
      <c r="S31" s="73">
        <f>VLOOKUP($B31,'Indicator Data (national)'!$B$5:$BC$13,18,FALSE)</f>
        <v>15.659489954068276</v>
      </c>
      <c r="T31" s="73">
        <v>72.900000000000006</v>
      </c>
      <c r="U31" s="73">
        <v>0.158989010989011</v>
      </c>
      <c r="V31" s="73">
        <f>VLOOKUP($B31,'Indicator Data (national)'!$B$5:$BC$13,21,FALSE)</f>
        <v>1.1000000000000001</v>
      </c>
      <c r="W31" s="128">
        <v>96.498046687524621</v>
      </c>
      <c r="X31" s="73">
        <f>VLOOKUP($B31,'Indicator Data (national)'!$B$5:$BC$13,22,FALSE)</f>
        <v>85</v>
      </c>
      <c r="Y31" s="73">
        <f>VLOOKUP($B31,'Indicator Data (national)'!$B$5:$BC$13,23,FALSE)</f>
        <v>173</v>
      </c>
      <c r="Z31" s="73">
        <v>1.5</v>
      </c>
      <c r="AA31" s="73" t="s">
        <v>103</v>
      </c>
      <c r="AB31" s="73" t="s">
        <v>103</v>
      </c>
      <c r="AC31" s="73">
        <f>VLOOKUP($B31,'Indicator Data (national)'!$B$5:$BC$13,25,FALSE)</f>
        <v>97.69</v>
      </c>
      <c r="AD31" s="73">
        <v>97</v>
      </c>
      <c r="AE31" s="73">
        <f>VLOOKUP($B31,'Indicator Data (national)'!$B$5:$BC$13,27,FALSE)</f>
        <v>0.62449375727335998</v>
      </c>
      <c r="AF31" s="73">
        <v>0.624</v>
      </c>
      <c r="AG31" s="75">
        <v>63059.192697190134</v>
      </c>
      <c r="AH31" s="75">
        <v>486.20405584282116</v>
      </c>
      <c r="AI31" s="75">
        <v>0</v>
      </c>
      <c r="AJ31" s="73">
        <v>4</v>
      </c>
      <c r="AK31" s="75">
        <v>0</v>
      </c>
      <c r="AL31" s="75">
        <v>0</v>
      </c>
      <c r="AM31" s="75"/>
      <c r="AN31" s="73">
        <v>4.4213036392076219</v>
      </c>
      <c r="AO31" s="74"/>
      <c r="AP31" s="73">
        <v>0</v>
      </c>
      <c r="AQ31" s="73">
        <v>0.20048520789810637</v>
      </c>
      <c r="AR31" s="73">
        <v>5.3996226160792506</v>
      </c>
      <c r="AS31" s="73">
        <v>18.200350427926409</v>
      </c>
      <c r="AT31" s="73">
        <v>4.7004515129051825</v>
      </c>
      <c r="AU31" s="73">
        <f>VLOOKUP($B31,'Indicator Data (national)'!$B$5:$BC$13,39,FALSE)</f>
        <v>3.8166666666666673</v>
      </c>
      <c r="AV31" s="73">
        <f>VLOOKUP($B31,'Indicator Data (national)'!$B$5:$BC$13,40,FALSE)</f>
        <v>-0.71818774938583374</v>
      </c>
      <c r="AW31" s="73">
        <v>29</v>
      </c>
      <c r="AX31" s="73" t="s">
        <v>103</v>
      </c>
      <c r="AY31" s="73">
        <v>51.10727</v>
      </c>
      <c r="AZ31" s="73">
        <f>VLOOKUP($B31,'Indicator Data (national)'!$B$5:$BC$13,44,FALSE)</f>
        <v>14</v>
      </c>
      <c r="BA31" s="73">
        <f>VLOOKUP($B31,'Indicator Data (national)'!$B$5:$BC$13,45,FALSE)</f>
        <v>99.976693695130805</v>
      </c>
      <c r="BB31" s="73">
        <v>67.7</v>
      </c>
      <c r="BC31" s="73">
        <v>89.3</v>
      </c>
      <c r="BD31" s="75"/>
      <c r="BE31" s="75">
        <v>221054</v>
      </c>
      <c r="BF31" s="73">
        <f>VLOOKUP($B31,'Indicator Data (national)'!$B$5:$BC$13,51,FALSE)</f>
        <v>6.4029999999999998E-3</v>
      </c>
      <c r="BG31" s="73">
        <f>VLOOKUP($B31,'Indicator Data (national)'!$B$5:$BC$13,52,FALSE)</f>
        <v>0.66</v>
      </c>
      <c r="BH31" s="73">
        <f>VLOOKUP($B31,'Indicator Data (national)'!$B$5:$BC$13,53,FALSE)</f>
        <v>2.3313333333333335E-2</v>
      </c>
    </row>
    <row r="32" spans="1:60" x14ac:dyDescent="0.25">
      <c r="A32" s="17" t="s">
        <v>374</v>
      </c>
      <c r="B32" t="s">
        <v>6</v>
      </c>
      <c r="C32" s="127" t="s">
        <v>503</v>
      </c>
      <c r="D32" s="73">
        <v>2</v>
      </c>
      <c r="E32" s="75">
        <v>31046</v>
      </c>
      <c r="F32" s="75">
        <v>113148</v>
      </c>
      <c r="G32" s="75">
        <v>724</v>
      </c>
      <c r="H32" s="73">
        <v>0</v>
      </c>
      <c r="I32" s="75"/>
      <c r="J32" s="75">
        <v>0</v>
      </c>
      <c r="K32" s="75">
        <v>0</v>
      </c>
      <c r="L32" s="73">
        <f>VLOOKUP($B32,'Indicator Data (national)'!$B$5:$BC$13,12,FALSE)</f>
        <v>-4.6368207782506943E-2</v>
      </c>
      <c r="M32" s="73">
        <v>0.441</v>
      </c>
      <c r="N32" s="73">
        <v>0.52369480000000002</v>
      </c>
      <c r="O32" s="73">
        <v>140.99105190878498</v>
      </c>
      <c r="P32" s="75">
        <f>VLOOKUP($B32,'Indicator Data (national)'!$B$5:$BC$13,15,FALSE)</f>
        <v>19898727</v>
      </c>
      <c r="Q32" s="75">
        <f>VLOOKUP($B32,'Indicator Data (national)'!$B$5:$BC$13,16,FALSE)</f>
        <v>138.80000000000001</v>
      </c>
      <c r="R32" s="75">
        <f>VLOOKUP($B32,'Indicator Data (national)'!$B$5:$BC$13,17,FALSE)</f>
        <v>110.8</v>
      </c>
      <c r="S32" s="73">
        <f>VLOOKUP($B32,'Indicator Data (national)'!$B$5:$BC$13,18,FALSE)</f>
        <v>15.659489954068276</v>
      </c>
      <c r="T32" s="73">
        <v>72.900000000000006</v>
      </c>
      <c r="U32" s="73">
        <v>0.23200464797792211</v>
      </c>
      <c r="V32" s="73">
        <f>VLOOKUP($B32,'Indicator Data (national)'!$B$5:$BC$13,21,FALSE)</f>
        <v>1.1000000000000001</v>
      </c>
      <c r="W32" s="128">
        <v>100.99996975612753</v>
      </c>
      <c r="X32" s="73">
        <f>VLOOKUP($B32,'Indicator Data (national)'!$B$5:$BC$13,22,FALSE)</f>
        <v>85</v>
      </c>
      <c r="Y32" s="73">
        <f>VLOOKUP($B32,'Indicator Data (national)'!$B$5:$BC$13,23,FALSE)</f>
        <v>173</v>
      </c>
      <c r="Z32" s="73">
        <v>1.5</v>
      </c>
      <c r="AA32" s="73" t="s">
        <v>103</v>
      </c>
      <c r="AB32" s="73" t="s">
        <v>103</v>
      </c>
      <c r="AC32" s="73">
        <f>VLOOKUP($B32,'Indicator Data (national)'!$B$5:$BC$13,25,FALSE)</f>
        <v>97.69</v>
      </c>
      <c r="AD32" s="73">
        <v>97</v>
      </c>
      <c r="AE32" s="73">
        <f>VLOOKUP($B32,'Indicator Data (national)'!$B$5:$BC$13,27,FALSE)</f>
        <v>0.62449375727335998</v>
      </c>
      <c r="AF32" s="73">
        <v>0.624</v>
      </c>
      <c r="AG32" s="75">
        <v>68439.880188275565</v>
      </c>
      <c r="AH32" s="75">
        <v>527.69066500305928</v>
      </c>
      <c r="AI32" s="75">
        <v>0</v>
      </c>
      <c r="AJ32" s="73">
        <v>3</v>
      </c>
      <c r="AK32" s="75">
        <v>0</v>
      </c>
      <c r="AL32" s="75">
        <v>0</v>
      </c>
      <c r="AM32" s="75"/>
      <c r="AN32" s="73">
        <v>8.330689885256124</v>
      </c>
      <c r="AO32" s="74"/>
      <c r="AP32" s="73">
        <v>0</v>
      </c>
      <c r="AQ32" s="73">
        <v>0.49945123987974999</v>
      </c>
      <c r="AR32" s="73">
        <v>6.2001940543033927</v>
      </c>
      <c r="AS32" s="73">
        <v>20.499769361688593</v>
      </c>
      <c r="AT32" s="73">
        <v>4.6000413558351489</v>
      </c>
      <c r="AU32" s="73">
        <f>VLOOKUP($B32,'Indicator Data (national)'!$B$5:$BC$13,39,FALSE)</f>
        <v>3.8166666666666673</v>
      </c>
      <c r="AV32" s="73">
        <f>VLOOKUP($B32,'Indicator Data (national)'!$B$5:$BC$13,40,FALSE)</f>
        <v>-0.71818774938583374</v>
      </c>
      <c r="AW32" s="73">
        <v>29</v>
      </c>
      <c r="AX32" s="73" t="s">
        <v>103</v>
      </c>
      <c r="AY32" s="73">
        <v>51.10727</v>
      </c>
      <c r="AZ32" s="73">
        <f>VLOOKUP($B32,'Indicator Data (national)'!$B$5:$BC$13,44,FALSE)</f>
        <v>14</v>
      </c>
      <c r="BA32" s="73">
        <f>VLOOKUP($B32,'Indicator Data (national)'!$B$5:$BC$13,45,FALSE)</f>
        <v>99.976693695130805</v>
      </c>
      <c r="BB32" s="73">
        <v>67.7</v>
      </c>
      <c r="BC32" s="73">
        <v>89.3</v>
      </c>
      <c r="BD32" s="75"/>
      <c r="BE32" s="75">
        <v>239916</v>
      </c>
      <c r="BF32" s="73">
        <f>VLOOKUP($B32,'Indicator Data (national)'!$B$5:$BC$13,51,FALSE)</f>
        <v>6.4029999999999998E-3</v>
      </c>
      <c r="BG32" s="73">
        <f>VLOOKUP($B32,'Indicator Data (national)'!$B$5:$BC$13,52,FALSE)</f>
        <v>0.66</v>
      </c>
      <c r="BH32" s="73">
        <f>VLOOKUP($B32,'Indicator Data (national)'!$B$5:$BC$13,53,FALSE)</f>
        <v>2.3313333333333335E-2</v>
      </c>
    </row>
    <row r="33" spans="1:60" x14ac:dyDescent="0.25">
      <c r="A33" s="17" t="s">
        <v>375</v>
      </c>
      <c r="B33" t="s">
        <v>6</v>
      </c>
      <c r="C33" s="127" t="s">
        <v>504</v>
      </c>
      <c r="D33" s="73">
        <v>2</v>
      </c>
      <c r="E33" s="75">
        <v>251709</v>
      </c>
      <c r="F33" s="75">
        <v>63992</v>
      </c>
      <c r="G33" s="75">
        <v>42</v>
      </c>
      <c r="H33" s="73">
        <v>0</v>
      </c>
      <c r="I33" s="75"/>
      <c r="J33" s="75">
        <v>0</v>
      </c>
      <c r="K33" s="75">
        <v>0</v>
      </c>
      <c r="L33" s="73">
        <f>VLOOKUP($B33,'Indicator Data (national)'!$B$5:$BC$13,12,FALSE)</f>
        <v>-4.6368207782506943E-2</v>
      </c>
      <c r="M33" s="73">
        <v>0.441</v>
      </c>
      <c r="N33" s="73">
        <v>0.24158370000000001</v>
      </c>
      <c r="O33" s="73">
        <v>140.99105190878498</v>
      </c>
      <c r="P33" s="75">
        <f>VLOOKUP($B33,'Indicator Data (national)'!$B$5:$BC$13,15,FALSE)</f>
        <v>19898727</v>
      </c>
      <c r="Q33" s="75">
        <f>VLOOKUP($B33,'Indicator Data (national)'!$B$5:$BC$13,16,FALSE)</f>
        <v>138.80000000000001</v>
      </c>
      <c r="R33" s="75">
        <f>VLOOKUP($B33,'Indicator Data (national)'!$B$5:$BC$13,17,FALSE)</f>
        <v>110.8</v>
      </c>
      <c r="S33" s="73">
        <f>VLOOKUP($B33,'Indicator Data (national)'!$B$5:$BC$13,18,FALSE)</f>
        <v>15.659489954068276</v>
      </c>
      <c r="T33" s="73">
        <v>72.900000000000006</v>
      </c>
      <c r="U33" s="73">
        <v>0.10199663683630671</v>
      </c>
      <c r="V33" s="73">
        <f>VLOOKUP($B33,'Indicator Data (national)'!$B$5:$BC$13,21,FALSE)</f>
        <v>1.1000000000000001</v>
      </c>
      <c r="W33" s="128">
        <v>100.00093161973773</v>
      </c>
      <c r="X33" s="73">
        <f>VLOOKUP($B33,'Indicator Data (national)'!$B$5:$BC$13,22,FALSE)</f>
        <v>85</v>
      </c>
      <c r="Y33" s="73">
        <f>VLOOKUP($B33,'Indicator Data (national)'!$B$5:$BC$13,23,FALSE)</f>
        <v>173</v>
      </c>
      <c r="Z33" s="73">
        <v>1.5</v>
      </c>
      <c r="AA33" s="73" t="s">
        <v>103</v>
      </c>
      <c r="AB33" s="73" t="s">
        <v>103</v>
      </c>
      <c r="AC33" s="73">
        <f>VLOOKUP($B33,'Indicator Data (national)'!$B$5:$BC$13,25,FALSE)</f>
        <v>97.69</v>
      </c>
      <c r="AD33" s="73">
        <v>97</v>
      </c>
      <c r="AE33" s="73">
        <f>VLOOKUP($B33,'Indicator Data (national)'!$B$5:$BC$13,27,FALSE)</f>
        <v>0.62449375727335998</v>
      </c>
      <c r="AF33" s="73">
        <v>0.624</v>
      </c>
      <c r="AG33" s="75">
        <v>199601.76864926543</v>
      </c>
      <c r="AH33" s="75">
        <v>1538.9855993985418</v>
      </c>
      <c r="AI33" s="75">
        <v>0</v>
      </c>
      <c r="AJ33" s="73">
        <v>3</v>
      </c>
      <c r="AK33" s="75">
        <v>0</v>
      </c>
      <c r="AL33" s="75">
        <v>0</v>
      </c>
      <c r="AM33" s="75"/>
      <c r="AN33" s="73">
        <v>9.5240699620437308</v>
      </c>
      <c r="AO33" s="74"/>
      <c r="AP33" s="73">
        <v>0</v>
      </c>
      <c r="AQ33" s="73">
        <v>0.10001111234581621</v>
      </c>
      <c r="AR33" s="73">
        <v>5.6998925806571101</v>
      </c>
      <c r="AS33" s="73">
        <v>17.599733303700411</v>
      </c>
      <c r="AT33" s="73">
        <v>5.9999259176945587</v>
      </c>
      <c r="AU33" s="73">
        <f>VLOOKUP($B33,'Indicator Data (national)'!$B$5:$BC$13,39,FALSE)</f>
        <v>3.8166666666666673</v>
      </c>
      <c r="AV33" s="73">
        <f>VLOOKUP($B33,'Indicator Data (national)'!$B$5:$BC$13,40,FALSE)</f>
        <v>-0.71818774938583374</v>
      </c>
      <c r="AW33" s="73">
        <v>29</v>
      </c>
      <c r="AX33" s="73" t="s">
        <v>103</v>
      </c>
      <c r="AY33" s="73">
        <v>51.10727</v>
      </c>
      <c r="AZ33" s="73">
        <f>VLOOKUP($B33,'Indicator Data (national)'!$B$5:$BC$13,44,FALSE)</f>
        <v>14</v>
      </c>
      <c r="BA33" s="73">
        <f>VLOOKUP($B33,'Indicator Data (national)'!$B$5:$BC$13,45,FALSE)</f>
        <v>99.976693695130805</v>
      </c>
      <c r="BB33" s="73">
        <v>67.7</v>
      </c>
      <c r="BC33" s="73">
        <v>89.3</v>
      </c>
      <c r="BD33" s="75"/>
      <c r="BE33" s="75">
        <v>699704</v>
      </c>
      <c r="BF33" s="73">
        <f>VLOOKUP($B33,'Indicator Data (national)'!$B$5:$BC$13,51,FALSE)</f>
        <v>6.4029999999999998E-3</v>
      </c>
      <c r="BG33" s="73">
        <f>VLOOKUP($B33,'Indicator Data (national)'!$B$5:$BC$13,52,FALSE)</f>
        <v>0.66</v>
      </c>
      <c r="BH33" s="73">
        <f>VLOOKUP($B33,'Indicator Data (national)'!$B$5:$BC$13,53,FALSE)</f>
        <v>2.3313333333333335E-2</v>
      </c>
    </row>
    <row r="34" spans="1:60" x14ac:dyDescent="0.25">
      <c r="A34" s="17" t="s">
        <v>376</v>
      </c>
      <c r="B34" t="s">
        <v>8</v>
      </c>
      <c r="C34" s="127" t="s">
        <v>505</v>
      </c>
      <c r="D34" s="73">
        <v>2.25</v>
      </c>
      <c r="E34" s="75">
        <v>665598</v>
      </c>
      <c r="F34" s="75">
        <v>448794</v>
      </c>
      <c r="G34" s="75">
        <v>815</v>
      </c>
      <c r="H34" s="73">
        <v>0.1875</v>
      </c>
      <c r="I34" s="75"/>
      <c r="J34" s="75">
        <v>0</v>
      </c>
      <c r="K34" s="75">
        <v>0</v>
      </c>
      <c r="L34" s="73">
        <f>VLOOKUP($B34,'Indicator Data (national)'!$B$5:$BC$13,12,FALSE)</f>
        <v>-1.6854244470596313</v>
      </c>
      <c r="M34" s="73">
        <v>0.36099999999999999</v>
      </c>
      <c r="N34" s="73">
        <v>0.48474509999999998</v>
      </c>
      <c r="O34" s="73">
        <v>784.10801062120106</v>
      </c>
      <c r="P34" s="75">
        <f>VLOOKUP($B34,'Indicator Data (national)'!$B$5:$BC$13,15,FALSE)</f>
        <v>964530932</v>
      </c>
      <c r="Q34" s="75">
        <f>VLOOKUP($B34,'Indicator Data (national)'!$B$5:$BC$13,16,FALSE)</f>
        <v>1001.3</v>
      </c>
      <c r="R34" s="75">
        <f>VLOOKUP($B34,'Indicator Data (national)'!$B$5:$BC$13,17,FALSE)</f>
        <v>1391.3</v>
      </c>
      <c r="S34" s="73">
        <f>VLOOKUP($B34,'Indicator Data (national)'!$B$5:$BC$13,18,FALSE)</f>
        <v>10.209351813922886</v>
      </c>
      <c r="T34" s="73">
        <v>128</v>
      </c>
      <c r="U34" s="73">
        <v>0.12999902424065013</v>
      </c>
      <c r="V34" s="73">
        <f>VLOOKUP($B34,'Indicator Data (national)'!$B$5:$BC$13,21,FALSE)</f>
        <v>0.8</v>
      </c>
      <c r="W34" s="128">
        <v>93.5</v>
      </c>
      <c r="X34" s="73">
        <f>VLOOKUP($B34,'Indicator Data (national)'!$B$5:$BC$13,22,FALSE)</f>
        <v>23</v>
      </c>
      <c r="Y34" s="73">
        <f>VLOOKUP($B34,'Indicator Data (national)'!$B$5:$BC$13,23,FALSE)</f>
        <v>60</v>
      </c>
      <c r="Z34" s="73">
        <v>1.1000000000000001</v>
      </c>
      <c r="AA34" s="73">
        <v>0</v>
      </c>
      <c r="AB34" s="73">
        <v>0</v>
      </c>
      <c r="AC34" s="73">
        <f>VLOOKUP($B34,'Indicator Data (national)'!$B$5:$BC$13,25,FALSE)</f>
        <v>73.75</v>
      </c>
      <c r="AD34" s="73">
        <v>176</v>
      </c>
      <c r="AE34" s="73">
        <f>VLOOKUP($B34,'Indicator Data (national)'!$B$5:$BC$13,27,FALSE)</f>
        <v>0.67307080097362082</v>
      </c>
      <c r="AF34" s="73">
        <v>0.45</v>
      </c>
      <c r="AG34" s="75">
        <v>0</v>
      </c>
      <c r="AH34" s="75">
        <v>0</v>
      </c>
      <c r="AI34" s="75">
        <v>0</v>
      </c>
      <c r="AJ34" s="73">
        <v>2</v>
      </c>
      <c r="AK34" s="75">
        <v>234</v>
      </c>
      <c r="AL34" s="75">
        <v>0</v>
      </c>
      <c r="AM34" s="75"/>
      <c r="AN34" s="73">
        <v>6.1123246464240779</v>
      </c>
      <c r="AO34" s="74"/>
      <c r="AP34" s="73">
        <v>0</v>
      </c>
      <c r="AQ34" s="73">
        <v>0.39998852491936709</v>
      </c>
      <c r="AR34" s="73">
        <v>14.899982377554743</v>
      </c>
      <c r="AS34" s="73">
        <v>9.9999180351383359</v>
      </c>
      <c r="AT34" s="73">
        <v>5.2000557361059316</v>
      </c>
      <c r="AU34" s="73">
        <f>VLOOKUP($B34,'Indicator Data (national)'!$B$5:$BC$13,39,FALSE)</f>
        <v>3.05</v>
      </c>
      <c r="AV34" s="73">
        <f>VLOOKUP($B34,'Indicator Data (national)'!$B$5:$BC$13,40,FALSE)</f>
        <v>-0.83902931213378906</v>
      </c>
      <c r="AW34" s="73">
        <v>32</v>
      </c>
      <c r="AX34" s="73" t="s">
        <v>103</v>
      </c>
      <c r="AY34" s="73">
        <v>33.441209999999998</v>
      </c>
      <c r="AZ34" s="73">
        <f>VLOOKUP($B34,'Indicator Data (national)'!$B$5:$BC$13,44,FALSE)</f>
        <v>2.2999999999999998</v>
      </c>
      <c r="BA34" s="73">
        <f>VLOOKUP($B34,'Indicator Data (national)'!$B$5:$BC$13,45,FALSE)</f>
        <v>129.06693722572399</v>
      </c>
      <c r="BB34" s="73">
        <v>21.6</v>
      </c>
      <c r="BC34" s="73">
        <v>65.400000000000006</v>
      </c>
      <c r="BD34" s="75"/>
      <c r="BE34" s="75">
        <v>1993615</v>
      </c>
      <c r="BF34" s="73">
        <f>VLOOKUP($B34,'Indicator Data (national)'!$B$5:$BC$13,51,FALSE)</f>
        <v>0</v>
      </c>
      <c r="BG34" s="73">
        <f>VLOOKUP($B34,'Indicator Data (national)'!$B$5:$BC$13,52,FALSE)</f>
        <v>1.4</v>
      </c>
      <c r="BH34" s="73">
        <f>VLOOKUP($B34,'Indicator Data (national)'!$B$5:$BC$13,53,FALSE)</f>
        <v>1.3706593333333332</v>
      </c>
    </row>
    <row r="35" spans="1:60" x14ac:dyDescent="0.25">
      <c r="A35" s="17" t="s">
        <v>377</v>
      </c>
      <c r="B35" t="s">
        <v>8</v>
      </c>
      <c r="C35" s="127" t="s">
        <v>506</v>
      </c>
      <c r="D35" s="73">
        <v>2.5</v>
      </c>
      <c r="E35" s="75">
        <v>989697</v>
      </c>
      <c r="F35" s="75">
        <v>286914</v>
      </c>
      <c r="G35" s="75">
        <v>521</v>
      </c>
      <c r="H35" s="73">
        <v>0.21875</v>
      </c>
      <c r="I35" s="75"/>
      <c r="J35" s="75">
        <v>0</v>
      </c>
      <c r="K35" s="75">
        <v>18</v>
      </c>
      <c r="L35" s="73">
        <f>VLOOKUP($B35,'Indicator Data (national)'!$B$5:$BC$13,12,FALSE)</f>
        <v>-1.6854244470596313</v>
      </c>
      <c r="M35" s="73">
        <v>0.33600000000000002</v>
      </c>
      <c r="N35" s="73">
        <v>0.43967070000000003</v>
      </c>
      <c r="O35" s="73">
        <v>784.10801062120106</v>
      </c>
      <c r="P35" s="75">
        <f>VLOOKUP($B35,'Indicator Data (national)'!$B$5:$BC$13,15,FALSE)</f>
        <v>964530932</v>
      </c>
      <c r="Q35" s="75">
        <f>VLOOKUP($B35,'Indicator Data (national)'!$B$5:$BC$13,16,FALSE)</f>
        <v>1001.3</v>
      </c>
      <c r="R35" s="75">
        <f>VLOOKUP($B35,'Indicator Data (national)'!$B$5:$BC$13,17,FALSE)</f>
        <v>1391.3</v>
      </c>
      <c r="S35" s="73">
        <f>VLOOKUP($B35,'Indicator Data (national)'!$B$5:$BC$13,18,FALSE)</f>
        <v>10.209351813922886</v>
      </c>
      <c r="T35" s="73">
        <v>128</v>
      </c>
      <c r="U35" s="73">
        <v>0.21600027623726478</v>
      </c>
      <c r="V35" s="73">
        <f>VLOOKUP($B35,'Indicator Data (national)'!$B$5:$BC$13,21,FALSE)</f>
        <v>0.8</v>
      </c>
      <c r="W35" s="128">
        <v>90.999999999999986</v>
      </c>
      <c r="X35" s="73">
        <f>VLOOKUP($B35,'Indicator Data (national)'!$B$5:$BC$13,22,FALSE)</f>
        <v>23</v>
      </c>
      <c r="Y35" s="73">
        <f>VLOOKUP($B35,'Indicator Data (national)'!$B$5:$BC$13,23,FALSE)</f>
        <v>60</v>
      </c>
      <c r="Z35" s="73">
        <v>1.1000000000000001</v>
      </c>
      <c r="AA35" s="73">
        <v>0</v>
      </c>
      <c r="AB35" s="73">
        <v>1</v>
      </c>
      <c r="AC35" s="73">
        <f>VLOOKUP($B35,'Indicator Data (national)'!$B$5:$BC$13,25,FALSE)</f>
        <v>73.75</v>
      </c>
      <c r="AD35" s="73">
        <v>176</v>
      </c>
      <c r="AE35" s="73">
        <f>VLOOKUP($B35,'Indicator Data (national)'!$B$5:$BC$13,27,FALSE)</f>
        <v>0.67307080097362082</v>
      </c>
      <c r="AF35" s="73">
        <v>0.38</v>
      </c>
      <c r="AG35" s="75">
        <v>0</v>
      </c>
      <c r="AH35" s="75">
        <v>0</v>
      </c>
      <c r="AI35" s="75">
        <v>0</v>
      </c>
      <c r="AJ35" s="73">
        <v>3</v>
      </c>
      <c r="AK35" s="75">
        <v>4731</v>
      </c>
      <c r="AL35" s="75">
        <v>0</v>
      </c>
      <c r="AM35" s="75"/>
      <c r="AN35" s="73">
        <v>7.06484497271689</v>
      </c>
      <c r="AO35" s="74"/>
      <c r="AP35" s="73">
        <v>0</v>
      </c>
      <c r="AQ35" s="73">
        <v>0.3999830802419525</v>
      </c>
      <c r="AR35" s="73">
        <v>12.999957700604881</v>
      </c>
      <c r="AS35" s="73">
        <v>11.300029609576583</v>
      </c>
      <c r="AT35" s="73">
        <v>3.4000253796370714</v>
      </c>
      <c r="AU35" s="73">
        <f>VLOOKUP($B35,'Indicator Data (national)'!$B$5:$BC$13,39,FALSE)</f>
        <v>3.05</v>
      </c>
      <c r="AV35" s="73">
        <f>VLOOKUP($B35,'Indicator Data (national)'!$B$5:$BC$13,40,FALSE)</f>
        <v>-0.83902931213378906</v>
      </c>
      <c r="AW35" s="73">
        <v>32</v>
      </c>
      <c r="AX35" s="73" t="s">
        <v>103</v>
      </c>
      <c r="AY35" s="73">
        <v>33.441209999999998</v>
      </c>
      <c r="AZ35" s="73">
        <f>VLOOKUP($B35,'Indicator Data (national)'!$B$5:$BC$13,44,FALSE)</f>
        <v>2.2999999999999998</v>
      </c>
      <c r="BA35" s="73">
        <f>VLOOKUP($B35,'Indicator Data (national)'!$B$5:$BC$13,45,FALSE)</f>
        <v>129.06693722572399</v>
      </c>
      <c r="BB35" s="73">
        <v>21.6</v>
      </c>
      <c r="BC35" s="73">
        <v>65.400000000000006</v>
      </c>
      <c r="BD35" s="75"/>
      <c r="BE35" s="75">
        <v>2422108</v>
      </c>
      <c r="BF35" s="73">
        <f>VLOOKUP($B35,'Indicator Data (national)'!$B$5:$BC$13,51,FALSE)</f>
        <v>0</v>
      </c>
      <c r="BG35" s="73">
        <f>VLOOKUP($B35,'Indicator Data (national)'!$B$5:$BC$13,52,FALSE)</f>
        <v>1.4</v>
      </c>
      <c r="BH35" s="73">
        <f>VLOOKUP($B35,'Indicator Data (national)'!$B$5:$BC$13,53,FALSE)</f>
        <v>1.3706593333333332</v>
      </c>
    </row>
    <row r="36" spans="1:60" x14ac:dyDescent="0.25">
      <c r="A36" s="17" t="s">
        <v>378</v>
      </c>
      <c r="B36" t="s">
        <v>8</v>
      </c>
      <c r="C36" s="127" t="s">
        <v>507</v>
      </c>
      <c r="D36" s="73">
        <v>1.5</v>
      </c>
      <c r="E36" s="75">
        <v>832508</v>
      </c>
      <c r="F36" s="75">
        <v>440471</v>
      </c>
      <c r="G36" s="75">
        <v>657</v>
      </c>
      <c r="H36" s="73">
        <v>0.125</v>
      </c>
      <c r="I36" s="75"/>
      <c r="J36" s="75">
        <v>0</v>
      </c>
      <c r="K36" s="75">
        <v>10</v>
      </c>
      <c r="L36" s="73">
        <f>VLOOKUP($B36,'Indicator Data (national)'!$B$5:$BC$13,12,FALSE)</f>
        <v>-1.6854244470596313</v>
      </c>
      <c r="M36" s="73">
        <v>0.308</v>
      </c>
      <c r="N36" s="73">
        <v>0.48402319999999999</v>
      </c>
      <c r="O36" s="73">
        <v>784.10801062120106</v>
      </c>
      <c r="P36" s="75">
        <f>VLOOKUP($B36,'Indicator Data (national)'!$B$5:$BC$13,15,FALSE)</f>
        <v>964530932</v>
      </c>
      <c r="Q36" s="75">
        <f>VLOOKUP($B36,'Indicator Data (national)'!$B$5:$BC$13,16,FALSE)</f>
        <v>1001.3</v>
      </c>
      <c r="R36" s="75">
        <f>VLOOKUP($B36,'Indicator Data (national)'!$B$5:$BC$13,17,FALSE)</f>
        <v>1391.3</v>
      </c>
      <c r="S36" s="73">
        <f>VLOOKUP($B36,'Indicator Data (national)'!$B$5:$BC$13,18,FALSE)</f>
        <v>10.209351813922886</v>
      </c>
      <c r="T36" s="73">
        <v>128</v>
      </c>
      <c r="U36" s="73">
        <v>0.14399915201088254</v>
      </c>
      <c r="V36" s="73">
        <f>VLOOKUP($B36,'Indicator Data (national)'!$B$5:$BC$13,21,FALSE)</f>
        <v>0.8</v>
      </c>
      <c r="W36" s="128">
        <v>110.99999999999999</v>
      </c>
      <c r="X36" s="73">
        <f>VLOOKUP($B36,'Indicator Data (national)'!$B$5:$BC$13,22,FALSE)</f>
        <v>23</v>
      </c>
      <c r="Y36" s="73">
        <f>VLOOKUP($B36,'Indicator Data (national)'!$B$5:$BC$13,23,FALSE)</f>
        <v>60</v>
      </c>
      <c r="Z36" s="73">
        <v>1.1000000000000001</v>
      </c>
      <c r="AA36" s="73">
        <v>0</v>
      </c>
      <c r="AB36" s="73">
        <v>0</v>
      </c>
      <c r="AC36" s="73">
        <f>VLOOKUP($B36,'Indicator Data (national)'!$B$5:$BC$13,25,FALSE)</f>
        <v>73.75</v>
      </c>
      <c r="AD36" s="73">
        <v>176</v>
      </c>
      <c r="AE36" s="73">
        <f>VLOOKUP($B36,'Indicator Data (national)'!$B$5:$BC$13,27,FALSE)</f>
        <v>0.67307080097362082</v>
      </c>
      <c r="AF36" s="73">
        <v>0.38</v>
      </c>
      <c r="AG36" s="75">
        <v>0</v>
      </c>
      <c r="AH36" s="75">
        <v>0</v>
      </c>
      <c r="AI36" s="75">
        <v>0</v>
      </c>
      <c r="AJ36" s="73">
        <v>2</v>
      </c>
      <c r="AK36" s="75">
        <v>214</v>
      </c>
      <c r="AL36" s="75">
        <v>0</v>
      </c>
      <c r="AM36" s="75"/>
      <c r="AN36" s="73">
        <v>3.0958372613028131</v>
      </c>
      <c r="AO36" s="74"/>
      <c r="AP36" s="73">
        <v>0</v>
      </c>
      <c r="AQ36" s="73">
        <v>0.50002726854845625</v>
      </c>
      <c r="AR36" s="73">
        <v>8.1000054537096915</v>
      </c>
      <c r="AS36" s="73">
        <v>7.4999415673961654</v>
      </c>
      <c r="AT36" s="73">
        <v>2.3999439047003186</v>
      </c>
      <c r="AU36" s="73">
        <f>VLOOKUP($B36,'Indicator Data (national)'!$B$5:$BC$13,39,FALSE)</f>
        <v>3.05</v>
      </c>
      <c r="AV36" s="73">
        <f>VLOOKUP($B36,'Indicator Data (national)'!$B$5:$BC$13,40,FALSE)</f>
        <v>-0.83902931213378906</v>
      </c>
      <c r="AW36" s="73">
        <v>32</v>
      </c>
      <c r="AX36" s="73" t="s">
        <v>103</v>
      </c>
      <c r="AY36" s="73">
        <v>33.441209999999998</v>
      </c>
      <c r="AZ36" s="73">
        <f>VLOOKUP($B36,'Indicator Data (national)'!$B$5:$BC$13,44,FALSE)</f>
        <v>2.2999999999999998</v>
      </c>
      <c r="BA36" s="73">
        <f>VLOOKUP($B36,'Indicator Data (national)'!$B$5:$BC$13,45,FALSE)</f>
        <v>129.06693722572399</v>
      </c>
      <c r="BB36" s="73">
        <v>21.6</v>
      </c>
      <c r="BC36" s="73">
        <v>65.400000000000006</v>
      </c>
      <c r="BD36" s="75"/>
      <c r="BE36" s="75">
        <v>2643179</v>
      </c>
      <c r="BF36" s="73">
        <f>VLOOKUP($B36,'Indicator Data (national)'!$B$5:$BC$13,51,FALSE)</f>
        <v>0</v>
      </c>
      <c r="BG36" s="73">
        <f>VLOOKUP($B36,'Indicator Data (national)'!$B$5:$BC$13,52,FALSE)</f>
        <v>1.4</v>
      </c>
      <c r="BH36" s="73">
        <f>VLOOKUP($B36,'Indicator Data (national)'!$B$5:$BC$13,53,FALSE)</f>
        <v>1.3706593333333332</v>
      </c>
    </row>
    <row r="37" spans="1:60" x14ac:dyDescent="0.25">
      <c r="A37" s="17" t="s">
        <v>379</v>
      </c>
      <c r="B37" t="s">
        <v>8</v>
      </c>
      <c r="C37" s="127" t="s">
        <v>508</v>
      </c>
      <c r="D37" s="73">
        <v>2</v>
      </c>
      <c r="E37" s="75">
        <v>1765031</v>
      </c>
      <c r="F37" s="75">
        <v>115669</v>
      </c>
      <c r="G37" s="75">
        <v>2885</v>
      </c>
      <c r="H37" s="73">
        <v>0.25</v>
      </c>
      <c r="I37" s="75"/>
      <c r="J37" s="75">
        <v>0</v>
      </c>
      <c r="K37" s="75">
        <v>23</v>
      </c>
      <c r="L37" s="73">
        <f>VLOOKUP($B37,'Indicator Data (national)'!$B$5:$BC$13,12,FALSE)</f>
        <v>-1.6854244470596313</v>
      </c>
      <c r="M37" s="73">
        <v>0.32800000000000001</v>
      </c>
      <c r="N37" s="73">
        <v>0.49791350000000001</v>
      </c>
      <c r="O37" s="73">
        <v>784.10801062120106</v>
      </c>
      <c r="P37" s="75">
        <f>VLOOKUP($B37,'Indicator Data (national)'!$B$5:$BC$13,15,FALSE)</f>
        <v>964530932</v>
      </c>
      <c r="Q37" s="75">
        <f>VLOOKUP($B37,'Indicator Data (national)'!$B$5:$BC$13,16,FALSE)</f>
        <v>1001.3</v>
      </c>
      <c r="R37" s="75">
        <f>VLOOKUP($B37,'Indicator Data (national)'!$B$5:$BC$13,17,FALSE)</f>
        <v>1391.3</v>
      </c>
      <c r="S37" s="73">
        <f>VLOOKUP($B37,'Indicator Data (national)'!$B$5:$BC$13,18,FALSE)</f>
        <v>10.209351813922886</v>
      </c>
      <c r="T37" s="73">
        <v>128</v>
      </c>
      <c r="U37" s="73">
        <v>0.27200087370061854</v>
      </c>
      <c r="V37" s="73">
        <f>VLOOKUP($B37,'Indicator Data (national)'!$B$5:$BC$13,21,FALSE)</f>
        <v>0.8</v>
      </c>
      <c r="W37" s="128" t="s">
        <v>103</v>
      </c>
      <c r="X37" s="73">
        <f>VLOOKUP($B37,'Indicator Data (national)'!$B$5:$BC$13,22,FALSE)</f>
        <v>23</v>
      </c>
      <c r="Y37" s="73">
        <f>VLOOKUP($B37,'Indicator Data (national)'!$B$5:$BC$13,23,FALSE)</f>
        <v>60</v>
      </c>
      <c r="Z37" s="73">
        <v>1.1000000000000001</v>
      </c>
      <c r="AA37" s="73">
        <v>0</v>
      </c>
      <c r="AB37" s="73">
        <v>0</v>
      </c>
      <c r="AC37" s="73">
        <f>VLOOKUP($B37,'Indicator Data (national)'!$B$5:$BC$13,25,FALSE)</f>
        <v>73.75</v>
      </c>
      <c r="AD37" s="73">
        <v>176</v>
      </c>
      <c r="AE37" s="73">
        <f>VLOOKUP($B37,'Indicator Data (national)'!$B$5:$BC$13,27,FALSE)</f>
        <v>0.67307080097362082</v>
      </c>
      <c r="AF37" s="73">
        <v>0.35</v>
      </c>
      <c r="AG37" s="75">
        <v>0</v>
      </c>
      <c r="AH37" s="75">
        <v>10981.869200129006</v>
      </c>
      <c r="AI37" s="75">
        <v>0</v>
      </c>
      <c r="AJ37" s="73">
        <v>2</v>
      </c>
      <c r="AK37" s="75">
        <v>1726</v>
      </c>
      <c r="AL37" s="75">
        <v>0</v>
      </c>
      <c r="AM37" s="75"/>
      <c r="AN37" s="73">
        <v>9.4463310874594768</v>
      </c>
      <c r="AO37" s="74"/>
      <c r="AP37" s="73">
        <v>0</v>
      </c>
      <c r="AQ37" s="73">
        <v>0.70003310139008323</v>
      </c>
      <c r="AR37" s="73">
        <v>10.699980559501062</v>
      </c>
      <c r="AS37" s="73">
        <v>6.8999760058706814</v>
      </c>
      <c r="AT37" s="73">
        <v>14.299975655591421</v>
      </c>
      <c r="AU37" s="73">
        <f>VLOOKUP($B37,'Indicator Data (national)'!$B$5:$BC$13,39,FALSE)</f>
        <v>3.05</v>
      </c>
      <c r="AV37" s="73">
        <f>VLOOKUP($B37,'Indicator Data (national)'!$B$5:$BC$13,40,FALSE)</f>
        <v>-0.83902931213378906</v>
      </c>
      <c r="AW37" s="73">
        <v>32</v>
      </c>
      <c r="AX37" s="73" t="s">
        <v>103</v>
      </c>
      <c r="AY37" s="73">
        <v>33.441209999999998</v>
      </c>
      <c r="AZ37" s="73">
        <f>VLOOKUP($B37,'Indicator Data (national)'!$B$5:$BC$13,44,FALSE)</f>
        <v>2.2999999999999998</v>
      </c>
      <c r="BA37" s="73">
        <f>VLOOKUP($B37,'Indicator Data (national)'!$B$5:$BC$13,45,FALSE)</f>
        <v>129.06693722572399</v>
      </c>
      <c r="BB37" s="73">
        <v>21.6</v>
      </c>
      <c r="BC37" s="73">
        <v>65.400000000000006</v>
      </c>
      <c r="BD37" s="75"/>
      <c r="BE37" s="75">
        <v>2338349</v>
      </c>
      <c r="BF37" s="73">
        <f>VLOOKUP($B37,'Indicator Data (national)'!$B$5:$BC$13,51,FALSE)</f>
        <v>0</v>
      </c>
      <c r="BG37" s="73">
        <f>VLOOKUP($B37,'Indicator Data (national)'!$B$5:$BC$13,52,FALSE)</f>
        <v>1.4</v>
      </c>
      <c r="BH37" s="73">
        <f>VLOOKUP($B37,'Indicator Data (national)'!$B$5:$BC$13,53,FALSE)</f>
        <v>1.3706593333333332</v>
      </c>
    </row>
    <row r="38" spans="1:60" x14ac:dyDescent="0.25">
      <c r="A38" s="17" t="s">
        <v>380</v>
      </c>
      <c r="B38" t="s">
        <v>8</v>
      </c>
      <c r="C38" s="127" t="s">
        <v>509</v>
      </c>
      <c r="D38" s="73">
        <v>3.25</v>
      </c>
      <c r="E38" s="75">
        <v>1003088</v>
      </c>
      <c r="F38" s="75">
        <v>234420</v>
      </c>
      <c r="G38" s="75">
        <v>2547</v>
      </c>
      <c r="H38" s="73">
        <v>0.25</v>
      </c>
      <c r="I38" s="75"/>
      <c r="J38" s="75">
        <v>0</v>
      </c>
      <c r="K38" s="75">
        <v>35</v>
      </c>
      <c r="L38" s="73">
        <f>VLOOKUP($B38,'Indicator Data (national)'!$B$5:$BC$13,12,FALSE)</f>
        <v>-1.6854244470596313</v>
      </c>
      <c r="M38" s="73">
        <v>0.313</v>
      </c>
      <c r="N38" s="73">
        <v>0.59371019999999997</v>
      </c>
      <c r="O38" s="73">
        <v>784.10801062120106</v>
      </c>
      <c r="P38" s="75">
        <f>VLOOKUP($B38,'Indicator Data (national)'!$B$5:$BC$13,15,FALSE)</f>
        <v>964530932</v>
      </c>
      <c r="Q38" s="75">
        <f>VLOOKUP($B38,'Indicator Data (national)'!$B$5:$BC$13,16,FALSE)</f>
        <v>1001.3</v>
      </c>
      <c r="R38" s="75">
        <f>VLOOKUP($B38,'Indicator Data (national)'!$B$5:$BC$13,17,FALSE)</f>
        <v>1391.3</v>
      </c>
      <c r="S38" s="73">
        <f>VLOOKUP($B38,'Indicator Data (national)'!$B$5:$BC$13,18,FALSE)</f>
        <v>10.209351813922886</v>
      </c>
      <c r="T38" s="73">
        <v>128</v>
      </c>
      <c r="U38" s="73">
        <v>0.11200041897406005</v>
      </c>
      <c r="V38" s="73">
        <f>VLOOKUP($B38,'Indicator Data (national)'!$B$5:$BC$13,21,FALSE)</f>
        <v>0.8</v>
      </c>
      <c r="W38" s="128">
        <v>103.50000000000001</v>
      </c>
      <c r="X38" s="73">
        <f>VLOOKUP($B38,'Indicator Data (national)'!$B$5:$BC$13,22,FALSE)</f>
        <v>23</v>
      </c>
      <c r="Y38" s="73">
        <f>VLOOKUP($B38,'Indicator Data (national)'!$B$5:$BC$13,23,FALSE)</f>
        <v>60</v>
      </c>
      <c r="Z38" s="73">
        <v>1.1000000000000001</v>
      </c>
      <c r="AA38" s="73">
        <v>0</v>
      </c>
      <c r="AB38" s="73">
        <v>1</v>
      </c>
      <c r="AC38" s="73">
        <f>VLOOKUP($B38,'Indicator Data (national)'!$B$5:$BC$13,25,FALSE)</f>
        <v>73.75</v>
      </c>
      <c r="AD38" s="73">
        <v>176</v>
      </c>
      <c r="AE38" s="73">
        <f>VLOOKUP($B38,'Indicator Data (national)'!$B$5:$BC$13,27,FALSE)</f>
        <v>0.67307080097362082</v>
      </c>
      <c r="AF38" s="73">
        <v>0.45</v>
      </c>
      <c r="AG38" s="75">
        <v>0</v>
      </c>
      <c r="AH38" s="75">
        <v>0</v>
      </c>
      <c r="AI38" s="75">
        <v>0</v>
      </c>
      <c r="AJ38" s="73">
        <v>3</v>
      </c>
      <c r="AK38" s="75">
        <v>4161</v>
      </c>
      <c r="AL38" s="75">
        <v>0</v>
      </c>
      <c r="AM38" s="75"/>
      <c r="AN38" s="73">
        <v>5.1597056531623808</v>
      </c>
      <c r="AO38" s="74"/>
      <c r="AP38" s="73">
        <v>0</v>
      </c>
      <c r="AQ38" s="73">
        <v>0.30005061094642471</v>
      </c>
      <c r="AR38" s="73">
        <v>9.2999622426272701</v>
      </c>
      <c r="AS38" s="73">
        <v>7.4000433808112209</v>
      </c>
      <c r="AT38" s="73">
        <v>7.2000096401802711</v>
      </c>
      <c r="AU38" s="73">
        <f>VLOOKUP($B38,'Indicator Data (national)'!$B$5:$BC$13,39,FALSE)</f>
        <v>3.05</v>
      </c>
      <c r="AV38" s="73">
        <f>VLOOKUP($B38,'Indicator Data (national)'!$B$5:$BC$13,40,FALSE)</f>
        <v>-0.83902931213378906</v>
      </c>
      <c r="AW38" s="73">
        <v>32</v>
      </c>
      <c r="AX38" s="73" t="s">
        <v>103</v>
      </c>
      <c r="AY38" s="73">
        <v>33.441209999999998</v>
      </c>
      <c r="AZ38" s="73">
        <f>VLOOKUP($B38,'Indicator Data (national)'!$B$5:$BC$13,44,FALSE)</f>
        <v>2.2999999999999998</v>
      </c>
      <c r="BA38" s="73">
        <f>VLOOKUP($B38,'Indicator Data (national)'!$B$5:$BC$13,45,FALSE)</f>
        <v>129.06693722572399</v>
      </c>
      <c r="BB38" s="73">
        <v>21.6</v>
      </c>
      <c r="BC38" s="73">
        <v>65.400000000000006</v>
      </c>
      <c r="BD38" s="75"/>
      <c r="BE38" s="75">
        <v>2036209</v>
      </c>
      <c r="BF38" s="73">
        <f>VLOOKUP($B38,'Indicator Data (national)'!$B$5:$BC$13,51,FALSE)</f>
        <v>0</v>
      </c>
      <c r="BG38" s="73">
        <f>VLOOKUP($B38,'Indicator Data (national)'!$B$5:$BC$13,52,FALSE)</f>
        <v>1.4</v>
      </c>
      <c r="BH38" s="73">
        <f>VLOOKUP($B38,'Indicator Data (national)'!$B$5:$BC$13,53,FALSE)</f>
        <v>1.3706593333333332</v>
      </c>
    </row>
    <row r="39" spans="1:60" x14ac:dyDescent="0.25">
      <c r="A39" s="17" t="s">
        <v>381</v>
      </c>
      <c r="B39" t="s">
        <v>8</v>
      </c>
      <c r="C39" s="127" t="s">
        <v>510</v>
      </c>
      <c r="D39" s="73">
        <v>3.5</v>
      </c>
      <c r="E39" s="75">
        <v>308263</v>
      </c>
      <c r="F39" s="75">
        <v>36553</v>
      </c>
      <c r="G39" s="75">
        <v>585</v>
      </c>
      <c r="H39" s="73">
        <v>0</v>
      </c>
      <c r="I39" s="75"/>
      <c r="J39" s="75">
        <v>3</v>
      </c>
      <c r="K39" s="75">
        <v>51</v>
      </c>
      <c r="L39" s="73">
        <f>VLOOKUP($B39,'Indicator Data (national)'!$B$5:$BC$13,12,FALSE)</f>
        <v>-1.6854244470596313</v>
      </c>
      <c r="M39" s="73">
        <v>0.32</v>
      </c>
      <c r="N39" s="73">
        <v>0.61199999999999999</v>
      </c>
      <c r="O39" s="73">
        <v>784.10801062120106</v>
      </c>
      <c r="P39" s="75">
        <f>VLOOKUP($B39,'Indicator Data (national)'!$B$5:$BC$13,15,FALSE)</f>
        <v>964530932</v>
      </c>
      <c r="Q39" s="75">
        <f>VLOOKUP($B39,'Indicator Data (national)'!$B$5:$BC$13,16,FALSE)</f>
        <v>1001.3</v>
      </c>
      <c r="R39" s="75">
        <f>VLOOKUP($B39,'Indicator Data (national)'!$B$5:$BC$13,17,FALSE)</f>
        <v>1391.3</v>
      </c>
      <c r="S39" s="73">
        <f>VLOOKUP($B39,'Indicator Data (national)'!$B$5:$BC$13,18,FALSE)</f>
        <v>10.209351813922886</v>
      </c>
      <c r="T39" s="73">
        <v>128</v>
      </c>
      <c r="U39" s="73">
        <v>0.24719965157268656</v>
      </c>
      <c r="V39" s="73">
        <f>VLOOKUP($B39,'Indicator Data (national)'!$B$5:$BC$13,21,FALSE)</f>
        <v>0.8</v>
      </c>
      <c r="W39" s="128">
        <v>87.999999999999986</v>
      </c>
      <c r="X39" s="73">
        <f>VLOOKUP($B39,'Indicator Data (national)'!$B$5:$BC$13,22,FALSE)</f>
        <v>23</v>
      </c>
      <c r="Y39" s="73">
        <f>VLOOKUP($B39,'Indicator Data (national)'!$B$5:$BC$13,23,FALSE)</f>
        <v>60</v>
      </c>
      <c r="Z39" s="73">
        <v>1.1000000000000001</v>
      </c>
      <c r="AA39" s="73">
        <v>0</v>
      </c>
      <c r="AB39" s="73">
        <v>0</v>
      </c>
      <c r="AC39" s="73">
        <f>VLOOKUP($B39,'Indicator Data (national)'!$B$5:$BC$13,25,FALSE)</f>
        <v>73.75</v>
      </c>
      <c r="AD39" s="73">
        <v>176</v>
      </c>
      <c r="AE39" s="73">
        <f>VLOOKUP($B39,'Indicator Data (national)'!$B$5:$BC$13,27,FALSE)</f>
        <v>0.67307080097362082</v>
      </c>
      <c r="AF39" s="73">
        <v>0.3</v>
      </c>
      <c r="AG39" s="75">
        <v>0</v>
      </c>
      <c r="AH39" s="75">
        <v>0</v>
      </c>
      <c r="AI39" s="75">
        <v>0</v>
      </c>
      <c r="AJ39" s="73">
        <v>4</v>
      </c>
      <c r="AK39" s="75">
        <v>51065</v>
      </c>
      <c r="AL39" s="75">
        <v>0</v>
      </c>
      <c r="AM39" s="75"/>
      <c r="AN39" s="73">
        <v>12.224869900301915</v>
      </c>
      <c r="AO39" s="74"/>
      <c r="AP39" s="73">
        <v>0</v>
      </c>
      <c r="AQ39" s="73">
        <v>0.60022928758785865</v>
      </c>
      <c r="AR39" s="73">
        <v>0</v>
      </c>
      <c r="AS39" s="73">
        <v>3.9999279724854899</v>
      </c>
      <c r="AT39" s="73">
        <v>20.70010744104248</v>
      </c>
      <c r="AU39" s="73">
        <f>VLOOKUP($B39,'Indicator Data (national)'!$B$5:$BC$13,39,FALSE)</f>
        <v>3.05</v>
      </c>
      <c r="AV39" s="73">
        <f>VLOOKUP($B39,'Indicator Data (national)'!$B$5:$BC$13,40,FALSE)</f>
        <v>-0.83902931213378906</v>
      </c>
      <c r="AW39" s="73">
        <v>32</v>
      </c>
      <c r="AX39" s="73" t="s">
        <v>103</v>
      </c>
      <c r="AY39" s="73">
        <v>33.441209999999998</v>
      </c>
      <c r="AZ39" s="73">
        <f>VLOOKUP($B39,'Indicator Data (national)'!$B$5:$BC$13,44,FALSE)</f>
        <v>2.2999999999999998</v>
      </c>
      <c r="BA39" s="73">
        <f>VLOOKUP($B39,'Indicator Data (national)'!$B$5:$BC$13,45,FALSE)</f>
        <v>129.06693722572399</v>
      </c>
      <c r="BB39" s="73">
        <v>21.6</v>
      </c>
      <c r="BC39" s="73">
        <v>65.400000000000006</v>
      </c>
      <c r="BD39" s="75"/>
      <c r="BE39" s="75">
        <v>674793</v>
      </c>
      <c r="BF39" s="73">
        <f>VLOOKUP($B39,'Indicator Data (national)'!$B$5:$BC$13,51,FALSE)</f>
        <v>0</v>
      </c>
      <c r="BG39" s="73">
        <f>VLOOKUP($B39,'Indicator Data (national)'!$B$5:$BC$13,52,FALSE)</f>
        <v>1.4</v>
      </c>
      <c r="BH39" s="73">
        <f>VLOOKUP($B39,'Indicator Data (national)'!$B$5:$BC$13,53,FALSE)</f>
        <v>1.3706593333333332</v>
      </c>
    </row>
    <row r="40" spans="1:60" x14ac:dyDescent="0.25">
      <c r="A40" s="17" t="s">
        <v>382</v>
      </c>
      <c r="B40" t="s">
        <v>8</v>
      </c>
      <c r="C40" s="127" t="s">
        <v>511</v>
      </c>
      <c r="D40" s="73">
        <v>3.5</v>
      </c>
      <c r="E40" s="75">
        <v>151789</v>
      </c>
      <c r="F40" s="75">
        <v>37632</v>
      </c>
      <c r="G40" s="75">
        <v>1481</v>
      </c>
      <c r="H40" s="73">
        <v>0</v>
      </c>
      <c r="I40" s="75"/>
      <c r="J40" s="75">
        <v>3</v>
      </c>
      <c r="K40" s="75">
        <v>68</v>
      </c>
      <c r="L40" s="73">
        <f>VLOOKUP($B40,'Indicator Data (national)'!$B$5:$BC$13,12,FALSE)</f>
        <v>-1.6854244470596313</v>
      </c>
      <c r="M40" s="73">
        <v>0.35899999999999999</v>
      </c>
      <c r="N40" s="73">
        <v>0.55000000000000004</v>
      </c>
      <c r="O40" s="73">
        <v>784.10801062120106</v>
      </c>
      <c r="P40" s="75">
        <f>VLOOKUP($B40,'Indicator Data (national)'!$B$5:$BC$13,15,FALSE)</f>
        <v>964530932</v>
      </c>
      <c r="Q40" s="75">
        <f>VLOOKUP($B40,'Indicator Data (national)'!$B$5:$BC$13,16,FALSE)</f>
        <v>1001.3</v>
      </c>
      <c r="R40" s="75">
        <f>VLOOKUP($B40,'Indicator Data (national)'!$B$5:$BC$13,17,FALSE)</f>
        <v>1391.3</v>
      </c>
      <c r="S40" s="73">
        <f>VLOOKUP($B40,'Indicator Data (national)'!$B$5:$BC$13,18,FALSE)</f>
        <v>10.209351813922886</v>
      </c>
      <c r="T40" s="73">
        <v>128</v>
      </c>
      <c r="U40" s="73">
        <v>0.16999599287242839</v>
      </c>
      <c r="V40" s="73">
        <f>VLOOKUP($B40,'Indicator Data (national)'!$B$5:$BC$13,21,FALSE)</f>
        <v>0.8</v>
      </c>
      <c r="W40" s="128">
        <v>94.5</v>
      </c>
      <c r="X40" s="73">
        <f>VLOOKUP($B40,'Indicator Data (national)'!$B$5:$BC$13,22,FALSE)</f>
        <v>23</v>
      </c>
      <c r="Y40" s="73">
        <f>VLOOKUP($B40,'Indicator Data (national)'!$B$5:$BC$13,23,FALSE)</f>
        <v>60</v>
      </c>
      <c r="Z40" s="73">
        <v>1.1000000000000001</v>
      </c>
      <c r="AA40" s="73">
        <v>0</v>
      </c>
      <c r="AB40" s="73">
        <v>3</v>
      </c>
      <c r="AC40" s="73">
        <f>VLOOKUP($B40,'Indicator Data (national)'!$B$5:$BC$13,25,FALSE)</f>
        <v>73.75</v>
      </c>
      <c r="AD40" s="73">
        <v>176</v>
      </c>
      <c r="AE40" s="73">
        <f>VLOOKUP($B40,'Indicator Data (national)'!$B$5:$BC$13,27,FALSE)</f>
        <v>0.67307080097362082</v>
      </c>
      <c r="AF40" s="73">
        <v>0.43</v>
      </c>
      <c r="AG40" s="75">
        <v>0</v>
      </c>
      <c r="AH40" s="75">
        <v>0</v>
      </c>
      <c r="AI40" s="75">
        <v>0</v>
      </c>
      <c r="AJ40" s="73">
        <v>4</v>
      </c>
      <c r="AK40" s="75">
        <v>10825</v>
      </c>
      <c r="AL40" s="75">
        <v>0</v>
      </c>
      <c r="AM40" s="75"/>
      <c r="AN40" s="73">
        <v>10.716568532346727</v>
      </c>
      <c r="AO40" s="74"/>
      <c r="AP40" s="73">
        <v>0</v>
      </c>
      <c r="AQ40" s="73">
        <v>0.70010001428775537</v>
      </c>
      <c r="AR40" s="73">
        <v>0</v>
      </c>
      <c r="AS40" s="73">
        <v>14.199772899887956</v>
      </c>
      <c r="AT40" s="73">
        <v>3.7997909475789773</v>
      </c>
      <c r="AU40" s="73">
        <f>VLOOKUP($B40,'Indicator Data (national)'!$B$5:$BC$13,39,FALSE)</f>
        <v>3.05</v>
      </c>
      <c r="AV40" s="73">
        <f>VLOOKUP($B40,'Indicator Data (national)'!$B$5:$BC$13,40,FALSE)</f>
        <v>-0.83902931213378906</v>
      </c>
      <c r="AW40" s="73">
        <v>32</v>
      </c>
      <c r="AX40" s="73" t="s">
        <v>103</v>
      </c>
      <c r="AY40" s="73">
        <v>33.441209999999998</v>
      </c>
      <c r="AZ40" s="73">
        <f>VLOOKUP($B40,'Indicator Data (national)'!$B$5:$BC$13,44,FALSE)</f>
        <v>2.2999999999999998</v>
      </c>
      <c r="BA40" s="73">
        <f>VLOOKUP($B40,'Indicator Data (national)'!$B$5:$BC$13,45,FALSE)</f>
        <v>129.06693722572399</v>
      </c>
      <c r="BB40" s="73">
        <v>21.6</v>
      </c>
      <c r="BC40" s="73">
        <v>65.400000000000006</v>
      </c>
      <c r="BD40" s="75"/>
      <c r="BE40" s="75">
        <v>542304</v>
      </c>
      <c r="BF40" s="73">
        <f>VLOOKUP($B40,'Indicator Data (national)'!$B$5:$BC$13,51,FALSE)</f>
        <v>0</v>
      </c>
      <c r="BG40" s="73">
        <f>VLOOKUP($B40,'Indicator Data (national)'!$B$5:$BC$13,52,FALSE)</f>
        <v>1.4</v>
      </c>
      <c r="BH40" s="73">
        <f>VLOOKUP($B40,'Indicator Data (national)'!$B$5:$BC$13,53,FALSE)</f>
        <v>1.3706593333333332</v>
      </c>
    </row>
    <row r="41" spans="1:60" x14ac:dyDescent="0.25">
      <c r="A41" s="17" t="s">
        <v>383</v>
      </c>
      <c r="B41" t="s">
        <v>8</v>
      </c>
      <c r="C41" s="127" t="s">
        <v>512</v>
      </c>
      <c r="D41" s="73">
        <v>3.25</v>
      </c>
      <c r="E41" s="75">
        <v>404</v>
      </c>
      <c r="F41" s="75">
        <v>0</v>
      </c>
      <c r="G41" s="75">
        <v>0</v>
      </c>
      <c r="H41" s="73">
        <v>0</v>
      </c>
      <c r="I41" s="75"/>
      <c r="J41" s="75">
        <v>4</v>
      </c>
      <c r="K41" s="75">
        <v>40</v>
      </c>
      <c r="L41" s="73">
        <f>VLOOKUP($B41,'Indicator Data (national)'!$B$5:$BC$13,12,FALSE)</f>
        <v>-1.6854244470596313</v>
      </c>
      <c r="M41" s="73">
        <v>0.35899999999999999</v>
      </c>
      <c r="N41" s="73">
        <v>0.47899999999999998</v>
      </c>
      <c r="O41" s="73">
        <v>784.10801062120106</v>
      </c>
      <c r="P41" s="75">
        <f>VLOOKUP($B41,'Indicator Data (national)'!$B$5:$BC$13,15,FALSE)</f>
        <v>964530932</v>
      </c>
      <c r="Q41" s="75">
        <f>VLOOKUP($B41,'Indicator Data (national)'!$B$5:$BC$13,16,FALSE)</f>
        <v>1001.3</v>
      </c>
      <c r="R41" s="75">
        <f>VLOOKUP($B41,'Indicator Data (national)'!$B$5:$BC$13,17,FALSE)</f>
        <v>1391.3</v>
      </c>
      <c r="S41" s="73">
        <f>VLOOKUP($B41,'Indicator Data (national)'!$B$5:$BC$13,18,FALSE)</f>
        <v>10.209351813922886</v>
      </c>
      <c r="T41" s="73">
        <v>128</v>
      </c>
      <c r="U41" s="73">
        <v>3.6419753086419752E-2</v>
      </c>
      <c r="V41" s="73">
        <f>VLOOKUP($B41,'Indicator Data (national)'!$B$5:$BC$13,21,FALSE)</f>
        <v>0.8</v>
      </c>
      <c r="W41" s="128">
        <v>47</v>
      </c>
      <c r="X41" s="73">
        <f>VLOOKUP($B41,'Indicator Data (national)'!$B$5:$BC$13,22,FALSE)</f>
        <v>23</v>
      </c>
      <c r="Y41" s="73">
        <f>VLOOKUP($B41,'Indicator Data (national)'!$B$5:$BC$13,23,FALSE)</f>
        <v>60</v>
      </c>
      <c r="Z41" s="73">
        <v>1.1000000000000001</v>
      </c>
      <c r="AA41" s="73">
        <v>0</v>
      </c>
      <c r="AB41" s="73">
        <v>0</v>
      </c>
      <c r="AC41" s="73">
        <f>VLOOKUP($B41,'Indicator Data (national)'!$B$5:$BC$13,25,FALSE)</f>
        <v>73.75</v>
      </c>
      <c r="AD41" s="73">
        <v>176</v>
      </c>
      <c r="AE41" s="73">
        <f>VLOOKUP($B41,'Indicator Data (national)'!$B$5:$BC$13,27,FALSE)</f>
        <v>0.67307080097362082</v>
      </c>
      <c r="AF41" s="73">
        <v>0.33</v>
      </c>
      <c r="AG41" s="75">
        <v>0</v>
      </c>
      <c r="AH41" s="75">
        <v>318.13079987099388</v>
      </c>
      <c r="AI41" s="75">
        <v>0</v>
      </c>
      <c r="AJ41" s="73">
        <v>3</v>
      </c>
      <c r="AK41" s="75">
        <v>5657</v>
      </c>
      <c r="AL41" s="75">
        <v>0</v>
      </c>
      <c r="AM41" s="75"/>
      <c r="AN41" s="73">
        <v>3.8898971566848157</v>
      </c>
      <c r="AO41" s="74"/>
      <c r="AP41" s="73">
        <v>0</v>
      </c>
      <c r="AQ41" s="73">
        <v>0.19963702359346641</v>
      </c>
      <c r="AR41" s="73">
        <v>0</v>
      </c>
      <c r="AS41" s="73">
        <v>11.899576527525712</v>
      </c>
      <c r="AT41" s="73">
        <v>23.200241984271024</v>
      </c>
      <c r="AU41" s="73">
        <f>VLOOKUP($B41,'Indicator Data (national)'!$B$5:$BC$13,39,FALSE)</f>
        <v>3.05</v>
      </c>
      <c r="AV41" s="73">
        <f>VLOOKUP($B41,'Indicator Data (national)'!$B$5:$BC$13,40,FALSE)</f>
        <v>-0.83902931213378906</v>
      </c>
      <c r="AW41" s="73">
        <v>32</v>
      </c>
      <c r="AX41" s="73" t="s">
        <v>103</v>
      </c>
      <c r="AY41" s="73">
        <v>33.441209999999998</v>
      </c>
      <c r="AZ41" s="73">
        <f>VLOOKUP($B41,'Indicator Data (national)'!$B$5:$BC$13,44,FALSE)</f>
        <v>2.2999999999999998</v>
      </c>
      <c r="BA41" s="73">
        <f>VLOOKUP($B41,'Indicator Data (national)'!$B$5:$BC$13,45,FALSE)</f>
        <v>129.06693722572399</v>
      </c>
      <c r="BB41" s="73">
        <v>21.6</v>
      </c>
      <c r="BC41" s="73">
        <v>65.400000000000006</v>
      </c>
      <c r="BD41" s="75"/>
      <c r="BE41" s="75">
        <v>67739</v>
      </c>
      <c r="BF41" s="73">
        <f>VLOOKUP($B41,'Indicator Data (national)'!$B$5:$BC$13,51,FALSE)</f>
        <v>0</v>
      </c>
      <c r="BG41" s="73">
        <f>VLOOKUP($B41,'Indicator Data (national)'!$B$5:$BC$13,52,FALSE)</f>
        <v>1.4</v>
      </c>
      <c r="BH41" s="73">
        <f>VLOOKUP($B41,'Indicator Data (national)'!$B$5:$BC$13,53,FALSE)</f>
        <v>1.3706593333333332</v>
      </c>
    </row>
    <row r="42" spans="1:60" x14ac:dyDescent="0.25">
      <c r="A42" s="17" t="s">
        <v>384</v>
      </c>
      <c r="B42" t="s">
        <v>8</v>
      </c>
      <c r="C42" s="127" t="s">
        <v>513</v>
      </c>
      <c r="D42" s="73">
        <v>1.6666666666666667</v>
      </c>
      <c r="E42" s="75">
        <v>119169</v>
      </c>
      <c r="F42" s="75">
        <v>0</v>
      </c>
      <c r="G42" s="75">
        <v>3115</v>
      </c>
      <c r="H42" s="73">
        <v>0</v>
      </c>
      <c r="I42" s="75"/>
      <c r="J42" s="75">
        <v>0</v>
      </c>
      <c r="K42" s="75">
        <v>11</v>
      </c>
      <c r="L42" s="73">
        <f>VLOOKUP($B42,'Indicator Data (national)'!$B$5:$BC$13,12,FALSE)</f>
        <v>-1.6854244470596313</v>
      </c>
      <c r="M42" s="73">
        <v>0.56899999999999995</v>
      </c>
      <c r="N42" s="73">
        <v>0.16765150000000001</v>
      </c>
      <c r="O42" s="73">
        <v>784.10801062120106</v>
      </c>
      <c r="P42" s="75">
        <f>VLOOKUP($B42,'Indicator Data (national)'!$B$5:$BC$13,15,FALSE)</f>
        <v>964530932</v>
      </c>
      <c r="Q42" s="75">
        <f>VLOOKUP($B42,'Indicator Data (national)'!$B$5:$BC$13,16,FALSE)</f>
        <v>1001.3</v>
      </c>
      <c r="R42" s="75">
        <f>VLOOKUP($B42,'Indicator Data (national)'!$B$5:$BC$13,17,FALSE)</f>
        <v>1391.3</v>
      </c>
      <c r="S42" s="73">
        <f>VLOOKUP($B42,'Indicator Data (national)'!$B$5:$BC$13,18,FALSE)</f>
        <v>10.209351813922886</v>
      </c>
      <c r="T42" s="73">
        <v>128</v>
      </c>
      <c r="U42" s="73">
        <v>0.12800116931172159</v>
      </c>
      <c r="V42" s="73">
        <f>VLOOKUP($B42,'Indicator Data (national)'!$B$5:$BC$13,21,FALSE)</f>
        <v>0.8</v>
      </c>
      <c r="W42" s="128">
        <v>114.99999999999999</v>
      </c>
      <c r="X42" s="73">
        <f>VLOOKUP($B42,'Indicator Data (national)'!$B$5:$BC$13,22,FALSE)</f>
        <v>23</v>
      </c>
      <c r="Y42" s="73">
        <f>VLOOKUP($B42,'Indicator Data (national)'!$B$5:$BC$13,23,FALSE)</f>
        <v>60</v>
      </c>
      <c r="Z42" s="73">
        <v>1.1000000000000001</v>
      </c>
      <c r="AA42" s="73">
        <v>0</v>
      </c>
      <c r="AB42" s="73">
        <v>0</v>
      </c>
      <c r="AC42" s="73">
        <f>VLOOKUP($B42,'Indicator Data (national)'!$B$5:$BC$13,25,FALSE)</f>
        <v>73.75</v>
      </c>
      <c r="AD42" s="73">
        <v>176</v>
      </c>
      <c r="AE42" s="73">
        <f>VLOOKUP($B42,'Indicator Data (national)'!$B$5:$BC$13,27,FALSE)</f>
        <v>0.67307080097362082</v>
      </c>
      <c r="AF42" s="73">
        <v>0.4</v>
      </c>
      <c r="AG42" s="75">
        <v>0</v>
      </c>
      <c r="AH42" s="75">
        <v>34700</v>
      </c>
      <c r="AI42" s="75">
        <v>0</v>
      </c>
      <c r="AJ42" s="73">
        <v>2</v>
      </c>
      <c r="AK42" s="75">
        <v>11605</v>
      </c>
      <c r="AL42" s="75">
        <v>0</v>
      </c>
      <c r="AM42" s="75"/>
      <c r="AN42" s="73">
        <v>9.128762091730918</v>
      </c>
      <c r="AO42" s="74"/>
      <c r="AP42" s="73">
        <v>0</v>
      </c>
      <c r="AQ42" s="73">
        <v>0.40009861107655703</v>
      </c>
      <c r="AR42" s="73">
        <v>11.200047043816339</v>
      </c>
      <c r="AS42" s="73">
        <v>5.5000554121875149</v>
      </c>
      <c r="AT42" s="73">
        <v>21.399960646038256</v>
      </c>
      <c r="AU42" s="73">
        <f>VLOOKUP($B42,'Indicator Data (national)'!$B$5:$BC$13,39,FALSE)</f>
        <v>3.05</v>
      </c>
      <c r="AV42" s="73">
        <f>VLOOKUP($B42,'Indicator Data (national)'!$B$5:$BC$13,40,FALSE)</f>
        <v>-0.83902931213378906</v>
      </c>
      <c r="AW42" s="73">
        <v>32</v>
      </c>
      <c r="AX42" s="73" t="s">
        <v>103</v>
      </c>
      <c r="AY42" s="73">
        <v>33.441209999999998</v>
      </c>
      <c r="AZ42" s="73">
        <f>VLOOKUP($B42,'Indicator Data (national)'!$B$5:$BC$13,44,FALSE)</f>
        <v>2.2999999999999998</v>
      </c>
      <c r="BA42" s="73">
        <f>VLOOKUP($B42,'Indicator Data (national)'!$B$5:$BC$13,45,FALSE)</f>
        <v>129.06693722572399</v>
      </c>
      <c r="BB42" s="73">
        <v>21.6</v>
      </c>
      <c r="BC42" s="73">
        <v>65.400000000000006</v>
      </c>
      <c r="BD42" s="75"/>
      <c r="BE42" s="75">
        <v>1810366</v>
      </c>
      <c r="BF42" s="73">
        <f>VLOOKUP($B42,'Indicator Data (national)'!$B$5:$BC$13,51,FALSE)</f>
        <v>0</v>
      </c>
      <c r="BG42" s="73">
        <f>VLOOKUP($B42,'Indicator Data (national)'!$B$5:$BC$13,52,FALSE)</f>
        <v>1.4</v>
      </c>
      <c r="BH42" s="73">
        <f>VLOOKUP($B42,'Indicator Data (national)'!$B$5:$BC$13,53,FALSE)</f>
        <v>1.3706593333333332</v>
      </c>
    </row>
    <row r="43" spans="1:60" x14ac:dyDescent="0.25">
      <c r="A43" s="17" t="s">
        <v>385</v>
      </c>
      <c r="B43" t="s">
        <v>10</v>
      </c>
      <c r="C43" s="127" t="s">
        <v>514</v>
      </c>
      <c r="D43" s="73">
        <v>3</v>
      </c>
      <c r="E43" s="75">
        <v>180010</v>
      </c>
      <c r="F43" s="75">
        <v>27289</v>
      </c>
      <c r="G43" s="75">
        <v>0</v>
      </c>
      <c r="H43" s="73">
        <v>0</v>
      </c>
      <c r="I43" s="75"/>
      <c r="J43" s="75">
        <v>0</v>
      </c>
      <c r="K43" s="75">
        <v>0</v>
      </c>
      <c r="L43" s="73">
        <f>VLOOKUP($B43,'Indicator Data (national)'!$B$5:$BC$13,12,FALSE)</f>
        <v>-1.0169016122817993</v>
      </c>
      <c r="M43" s="73">
        <v>0.48699999999999999</v>
      </c>
      <c r="N43" s="73">
        <v>0.41192839999999997</v>
      </c>
      <c r="O43" s="73">
        <v>0</v>
      </c>
      <c r="P43" s="75">
        <f>VLOOKUP($B43,'Indicator Data (national)'!$B$5:$BC$13,15,FALSE)</f>
        <v>278567395</v>
      </c>
      <c r="Q43" s="75">
        <f>VLOOKUP($B43,'Indicator Data (national)'!$B$5:$BC$13,16,FALSE)</f>
        <v>408.31</v>
      </c>
      <c r="R43" s="75">
        <f>VLOOKUP($B43,'Indicator Data (national)'!$B$5:$BC$13,17,FALSE)</f>
        <v>291.29000000000002</v>
      </c>
      <c r="S43" s="73">
        <f>VLOOKUP($B43,'Indicator Data (national)'!$B$5:$BC$13,18,FALSE)</f>
        <v>10.836079689929695</v>
      </c>
      <c r="T43" s="73">
        <v>84</v>
      </c>
      <c r="U43" s="73">
        <v>0.10549816009484364</v>
      </c>
      <c r="V43" s="73">
        <f>VLOOKUP($B43,'Indicator Data (national)'!$B$5:$BC$13,21,FALSE)</f>
        <v>1.3</v>
      </c>
      <c r="W43" s="128">
        <v>72.413836220516231</v>
      </c>
      <c r="X43" s="73">
        <f>VLOOKUP($B43,'Indicator Data (national)'!$B$5:$BC$13,22,FALSE)</f>
        <v>40</v>
      </c>
      <c r="Y43" s="73">
        <f>VLOOKUP($B43,'Indicator Data (national)'!$B$5:$BC$13,23,FALSE)</f>
        <v>115</v>
      </c>
      <c r="Z43" s="73">
        <v>1.1000000000000001</v>
      </c>
      <c r="AA43" s="73" t="s">
        <v>103</v>
      </c>
      <c r="AB43" s="73" t="s">
        <v>103</v>
      </c>
      <c r="AC43" s="73">
        <f>VLOOKUP($B43,'Indicator Data (national)'!$B$5:$BC$13,25,FALSE)</f>
        <v>121.66</v>
      </c>
      <c r="AD43" s="73">
        <v>80</v>
      </c>
      <c r="AE43" s="73">
        <f>VLOOKUP($B43,'Indicator Data (national)'!$B$5:$BC$13,27,FALSE)</f>
        <v>0.643983862292831</v>
      </c>
      <c r="AF43" s="73">
        <v>0.36</v>
      </c>
      <c r="AG43" s="75">
        <v>0</v>
      </c>
      <c r="AH43" s="75">
        <v>0</v>
      </c>
      <c r="AI43" s="75">
        <v>0</v>
      </c>
      <c r="AJ43" s="73">
        <v>4</v>
      </c>
      <c r="AK43" s="75">
        <v>0</v>
      </c>
      <c r="AL43" s="75">
        <v>49911</v>
      </c>
      <c r="AM43" s="75"/>
      <c r="AN43" s="73">
        <v>3.6351631767591019</v>
      </c>
      <c r="AO43" s="74"/>
      <c r="AP43" s="73">
        <v>0</v>
      </c>
      <c r="AQ43" s="73">
        <v>1.230899830220713</v>
      </c>
      <c r="AR43" s="73">
        <v>2.0514997170345217</v>
      </c>
      <c r="AS43" s="73">
        <v>6.7694774570835694</v>
      </c>
      <c r="AT43" s="73">
        <v>5.9488775702697598</v>
      </c>
      <c r="AU43" s="73">
        <f>VLOOKUP($B43,'Indicator Data (national)'!$B$5:$BC$13,39,FALSE)</f>
        <v>3.06666666666667</v>
      </c>
      <c r="AV43" s="73">
        <f>VLOOKUP($B43,'Indicator Data (national)'!$B$5:$BC$13,40,FALSE)</f>
        <v>-0.90269047021865845</v>
      </c>
      <c r="AW43" s="73">
        <v>30</v>
      </c>
      <c r="AX43" s="73" t="s">
        <v>103</v>
      </c>
      <c r="AY43" s="73">
        <v>58.613909999999997</v>
      </c>
      <c r="AZ43" s="73">
        <f>VLOOKUP($B43,'Indicator Data (national)'!$B$5:$BC$13,44,FALSE)</f>
        <v>6.2</v>
      </c>
      <c r="BA43" s="73">
        <f>VLOOKUP($B43,'Indicator Data (national)'!$B$5:$BC$13,45,FALSE)</f>
        <v>102.527455859821</v>
      </c>
      <c r="BB43" s="73">
        <v>26.6</v>
      </c>
      <c r="BC43" s="73">
        <v>49.6</v>
      </c>
      <c r="BD43" s="75"/>
      <c r="BE43" s="75">
        <v>430668</v>
      </c>
      <c r="BF43" s="73">
        <f>VLOOKUP($B43,'Indicator Data (national)'!$B$5:$BC$13,51,FALSE)</f>
        <v>5.2498000000000003E-2</v>
      </c>
      <c r="BG43" s="73">
        <f>VLOOKUP($B43,'Indicator Data (national)'!$B$5:$BC$13,52,FALSE)</f>
        <v>0</v>
      </c>
      <c r="BH43" s="73">
        <f>VLOOKUP($B43,'Indicator Data (national)'!$B$5:$BC$13,53,FALSE)</f>
        <v>1.5508706666666667</v>
      </c>
    </row>
    <row r="44" spans="1:60" x14ac:dyDescent="0.25">
      <c r="A44" s="17" t="s">
        <v>386</v>
      </c>
      <c r="B44" t="s">
        <v>10</v>
      </c>
      <c r="C44" s="127" t="s">
        <v>515</v>
      </c>
      <c r="D44" s="73">
        <v>2.75</v>
      </c>
      <c r="E44" s="75">
        <v>129250</v>
      </c>
      <c r="F44" s="75">
        <v>60820</v>
      </c>
      <c r="G44" s="75">
        <v>15</v>
      </c>
      <c r="H44" s="73">
        <v>0</v>
      </c>
      <c r="I44" s="75"/>
      <c r="J44" s="75">
        <v>0</v>
      </c>
      <c r="K44" s="75">
        <v>0</v>
      </c>
      <c r="L44" s="73">
        <f>VLOOKUP($B44,'Indicator Data (national)'!$B$5:$BC$13,12,FALSE)</f>
        <v>-1.0169016122817993</v>
      </c>
      <c r="M44" s="73">
        <v>0.48699999999999999</v>
      </c>
      <c r="N44" s="73">
        <v>0.43841150000000001</v>
      </c>
      <c r="O44" s="73">
        <v>0</v>
      </c>
      <c r="P44" s="75">
        <f>VLOOKUP($B44,'Indicator Data (national)'!$B$5:$BC$13,15,FALSE)</f>
        <v>278567395</v>
      </c>
      <c r="Q44" s="75">
        <f>VLOOKUP($B44,'Indicator Data (national)'!$B$5:$BC$13,16,FALSE)</f>
        <v>408.31</v>
      </c>
      <c r="R44" s="75">
        <f>VLOOKUP($B44,'Indicator Data (national)'!$B$5:$BC$13,17,FALSE)</f>
        <v>291.29000000000002</v>
      </c>
      <c r="S44" s="73">
        <f>VLOOKUP($B44,'Indicator Data (national)'!$B$5:$BC$13,18,FALSE)</f>
        <v>10.836079689929695</v>
      </c>
      <c r="T44" s="73">
        <v>84</v>
      </c>
      <c r="U44" s="73">
        <v>0.12984343203621412</v>
      </c>
      <c r="V44" s="73">
        <f>VLOOKUP($B44,'Indicator Data (national)'!$B$5:$BC$13,21,FALSE)</f>
        <v>1.3</v>
      </c>
      <c r="W44" s="128">
        <v>71.242716990622142</v>
      </c>
      <c r="X44" s="73">
        <f>VLOOKUP($B44,'Indicator Data (national)'!$B$5:$BC$13,22,FALSE)</f>
        <v>40</v>
      </c>
      <c r="Y44" s="73">
        <f>VLOOKUP($B44,'Indicator Data (national)'!$B$5:$BC$13,23,FALSE)</f>
        <v>115</v>
      </c>
      <c r="Z44" s="73">
        <v>1.1000000000000001</v>
      </c>
      <c r="AA44" s="73" t="s">
        <v>103</v>
      </c>
      <c r="AB44" s="73" t="s">
        <v>103</v>
      </c>
      <c r="AC44" s="73">
        <f>VLOOKUP($B44,'Indicator Data (national)'!$B$5:$BC$13,25,FALSE)</f>
        <v>121.66</v>
      </c>
      <c r="AD44" s="73">
        <v>80</v>
      </c>
      <c r="AE44" s="73">
        <f>VLOOKUP($B44,'Indicator Data (national)'!$B$5:$BC$13,27,FALSE)</f>
        <v>0.643983862292831</v>
      </c>
      <c r="AF44" s="73">
        <v>0.31</v>
      </c>
      <c r="AG44" s="75">
        <v>0</v>
      </c>
      <c r="AH44" s="75">
        <v>0</v>
      </c>
      <c r="AI44" s="75">
        <v>0</v>
      </c>
      <c r="AJ44" s="73">
        <v>4</v>
      </c>
      <c r="AK44" s="75">
        <v>0</v>
      </c>
      <c r="AL44" s="75">
        <v>0</v>
      </c>
      <c r="AM44" s="75"/>
      <c r="AN44" s="73">
        <v>2.2376288004070726</v>
      </c>
      <c r="AO44" s="74"/>
      <c r="AP44" s="73">
        <v>0</v>
      </c>
      <c r="AQ44" s="73">
        <v>1.2313954967561378</v>
      </c>
      <c r="AR44" s="73">
        <v>0.51265742271975578</v>
      </c>
      <c r="AS44" s="73">
        <v>7.8972140948988674</v>
      </c>
      <c r="AT44" s="73">
        <v>3.5898740618241956</v>
      </c>
      <c r="AU44" s="73">
        <f>VLOOKUP($B44,'Indicator Data (national)'!$B$5:$BC$13,39,FALSE)</f>
        <v>3.06666666666667</v>
      </c>
      <c r="AV44" s="73">
        <f>VLOOKUP($B44,'Indicator Data (national)'!$B$5:$BC$13,40,FALSE)</f>
        <v>-0.90269047021865845</v>
      </c>
      <c r="AW44" s="73">
        <v>30</v>
      </c>
      <c r="AX44" s="73" t="s">
        <v>103</v>
      </c>
      <c r="AY44" s="73">
        <v>58.613909999999997</v>
      </c>
      <c r="AZ44" s="73">
        <f>VLOOKUP($B44,'Indicator Data (national)'!$B$5:$BC$13,44,FALSE)</f>
        <v>6.2</v>
      </c>
      <c r="BA44" s="73">
        <f>VLOOKUP($B44,'Indicator Data (national)'!$B$5:$BC$13,45,FALSE)</f>
        <v>102.527455859821</v>
      </c>
      <c r="BB44" s="73">
        <v>26.6</v>
      </c>
      <c r="BC44" s="73">
        <v>49.6</v>
      </c>
      <c r="BD44" s="75"/>
      <c r="BE44" s="75">
        <v>294109</v>
      </c>
      <c r="BF44" s="73">
        <f>VLOOKUP($B44,'Indicator Data (national)'!$B$5:$BC$13,51,FALSE)</f>
        <v>5.2498000000000003E-2</v>
      </c>
      <c r="BG44" s="73">
        <f>VLOOKUP($B44,'Indicator Data (national)'!$B$5:$BC$13,52,FALSE)</f>
        <v>0</v>
      </c>
      <c r="BH44" s="73">
        <f>VLOOKUP($B44,'Indicator Data (national)'!$B$5:$BC$13,53,FALSE)</f>
        <v>1.5508706666666667</v>
      </c>
    </row>
    <row r="45" spans="1:60" x14ac:dyDescent="0.25">
      <c r="A45" s="17" t="s">
        <v>387</v>
      </c>
      <c r="B45" t="s">
        <v>10</v>
      </c>
      <c r="C45" s="127" t="s">
        <v>516</v>
      </c>
      <c r="D45" s="73">
        <v>3</v>
      </c>
      <c r="E45" s="75">
        <v>170249</v>
      </c>
      <c r="F45" s="75">
        <v>63811</v>
      </c>
      <c r="G45" s="75">
        <v>2</v>
      </c>
      <c r="H45" s="73">
        <v>0</v>
      </c>
      <c r="I45" s="75"/>
      <c r="J45" s="75">
        <v>0</v>
      </c>
      <c r="K45" s="75">
        <v>0</v>
      </c>
      <c r="L45" s="73">
        <f>VLOOKUP($B45,'Indicator Data (national)'!$B$5:$BC$13,12,FALSE)</f>
        <v>-1.0169016122817993</v>
      </c>
      <c r="M45" s="73">
        <v>0.48699999999999999</v>
      </c>
      <c r="N45" s="73">
        <v>0.41852139999999999</v>
      </c>
      <c r="O45" s="73">
        <v>0</v>
      </c>
      <c r="P45" s="75">
        <f>VLOOKUP($B45,'Indicator Data (national)'!$B$5:$BC$13,15,FALSE)</f>
        <v>278567395</v>
      </c>
      <c r="Q45" s="75">
        <f>VLOOKUP($B45,'Indicator Data (national)'!$B$5:$BC$13,16,FALSE)</f>
        <v>408.31</v>
      </c>
      <c r="R45" s="75">
        <f>VLOOKUP($B45,'Indicator Data (national)'!$B$5:$BC$13,17,FALSE)</f>
        <v>291.29000000000002</v>
      </c>
      <c r="S45" s="73">
        <f>VLOOKUP($B45,'Indicator Data (national)'!$B$5:$BC$13,18,FALSE)</f>
        <v>10.836079689929695</v>
      </c>
      <c r="T45" s="73">
        <v>84</v>
      </c>
      <c r="U45" s="73">
        <v>0.1633229468466991</v>
      </c>
      <c r="V45" s="73">
        <f>VLOOKUP($B45,'Indicator Data (national)'!$B$5:$BC$13,21,FALSE)</f>
        <v>1.3</v>
      </c>
      <c r="W45" s="128">
        <v>85.365315352070056</v>
      </c>
      <c r="X45" s="73">
        <f>VLOOKUP($B45,'Indicator Data (national)'!$B$5:$BC$13,22,FALSE)</f>
        <v>40</v>
      </c>
      <c r="Y45" s="73">
        <f>VLOOKUP($B45,'Indicator Data (national)'!$B$5:$BC$13,23,FALSE)</f>
        <v>115</v>
      </c>
      <c r="Z45" s="73">
        <v>1.1000000000000001</v>
      </c>
      <c r="AA45" s="73" t="s">
        <v>103</v>
      </c>
      <c r="AB45" s="73" t="s">
        <v>103</v>
      </c>
      <c r="AC45" s="73">
        <f>VLOOKUP($B45,'Indicator Data (national)'!$B$5:$BC$13,25,FALSE)</f>
        <v>121.66</v>
      </c>
      <c r="AD45" s="73">
        <v>80</v>
      </c>
      <c r="AE45" s="73">
        <f>VLOOKUP($B45,'Indicator Data (national)'!$B$5:$BC$13,27,FALSE)</f>
        <v>0.643983862292831</v>
      </c>
      <c r="AF45" s="73">
        <v>0.35</v>
      </c>
      <c r="AG45" s="75">
        <v>0</v>
      </c>
      <c r="AH45" s="75">
        <v>0</v>
      </c>
      <c r="AI45" s="75">
        <v>0</v>
      </c>
      <c r="AJ45" s="73">
        <v>4</v>
      </c>
      <c r="AK45" s="75">
        <v>0</v>
      </c>
      <c r="AL45" s="75">
        <v>0</v>
      </c>
      <c r="AM45" s="75"/>
      <c r="AN45" s="73">
        <v>3.6915898283137238</v>
      </c>
      <c r="AO45" s="74"/>
      <c r="AP45" s="73">
        <v>0</v>
      </c>
      <c r="AQ45" s="73">
        <v>0.82047732803464979</v>
      </c>
      <c r="AR45" s="73">
        <v>1.1285749369292937</v>
      </c>
      <c r="AS45" s="73">
        <v>6.4611194213123166</v>
      </c>
      <c r="AT45" s="73">
        <v>1.8463530619990625</v>
      </c>
      <c r="AU45" s="73">
        <f>VLOOKUP($B45,'Indicator Data (national)'!$B$5:$BC$13,39,FALSE)</f>
        <v>3.06666666666667</v>
      </c>
      <c r="AV45" s="73">
        <f>VLOOKUP($B45,'Indicator Data (national)'!$B$5:$BC$13,40,FALSE)</f>
        <v>-0.90269047021865845</v>
      </c>
      <c r="AW45" s="73">
        <v>30</v>
      </c>
      <c r="AX45" s="73" t="s">
        <v>103</v>
      </c>
      <c r="AY45" s="73">
        <v>58.613909999999997</v>
      </c>
      <c r="AZ45" s="73">
        <f>VLOOKUP($B45,'Indicator Data (national)'!$B$5:$BC$13,44,FALSE)</f>
        <v>6.2</v>
      </c>
      <c r="BA45" s="73">
        <f>VLOOKUP($B45,'Indicator Data (national)'!$B$5:$BC$13,45,FALSE)</f>
        <v>102.527455859821</v>
      </c>
      <c r="BB45" s="73">
        <v>26.6</v>
      </c>
      <c r="BC45" s="73">
        <v>49.6</v>
      </c>
      <c r="BD45" s="75"/>
      <c r="BE45" s="75">
        <v>325897</v>
      </c>
      <c r="BF45" s="73">
        <f>VLOOKUP($B45,'Indicator Data (national)'!$B$5:$BC$13,51,FALSE)</f>
        <v>5.2498000000000003E-2</v>
      </c>
      <c r="BG45" s="73">
        <f>VLOOKUP($B45,'Indicator Data (national)'!$B$5:$BC$13,52,FALSE)</f>
        <v>0</v>
      </c>
      <c r="BH45" s="73">
        <f>VLOOKUP($B45,'Indicator Data (national)'!$B$5:$BC$13,53,FALSE)</f>
        <v>1.5508706666666667</v>
      </c>
    </row>
    <row r="46" spans="1:60" x14ac:dyDescent="0.25">
      <c r="A46" s="17" t="s">
        <v>388</v>
      </c>
      <c r="B46" t="s">
        <v>10</v>
      </c>
      <c r="C46" s="127" t="s">
        <v>517</v>
      </c>
      <c r="D46" s="73">
        <v>3</v>
      </c>
      <c r="E46" s="75">
        <v>136934</v>
      </c>
      <c r="F46" s="75">
        <v>95145</v>
      </c>
      <c r="G46" s="75">
        <v>469</v>
      </c>
      <c r="H46" s="73">
        <v>0.21875</v>
      </c>
      <c r="I46" s="75"/>
      <c r="J46" s="75">
        <v>0</v>
      </c>
      <c r="K46" s="75">
        <v>0</v>
      </c>
      <c r="L46" s="73">
        <f>VLOOKUP($B46,'Indicator Data (national)'!$B$5:$BC$13,12,FALSE)</f>
        <v>-1.0169016122817993</v>
      </c>
      <c r="M46" s="73">
        <v>0.48699999999999999</v>
      </c>
      <c r="N46" s="73">
        <v>0.45952739999999997</v>
      </c>
      <c r="O46" s="73">
        <v>0</v>
      </c>
      <c r="P46" s="75">
        <f>VLOOKUP($B46,'Indicator Data (national)'!$B$5:$BC$13,15,FALSE)</f>
        <v>278567395</v>
      </c>
      <c r="Q46" s="75">
        <f>VLOOKUP($B46,'Indicator Data (national)'!$B$5:$BC$13,16,FALSE)</f>
        <v>408.31</v>
      </c>
      <c r="R46" s="75">
        <f>VLOOKUP($B46,'Indicator Data (national)'!$B$5:$BC$13,17,FALSE)</f>
        <v>291.29000000000002</v>
      </c>
      <c r="S46" s="73">
        <f>VLOOKUP($B46,'Indicator Data (national)'!$B$5:$BC$13,18,FALSE)</f>
        <v>10.836079689929695</v>
      </c>
      <c r="T46" s="73">
        <v>84</v>
      </c>
      <c r="U46" s="73">
        <v>0.17753703294273712</v>
      </c>
      <c r="V46" s="73">
        <f>VLOOKUP($B46,'Indicator Data (national)'!$B$5:$BC$13,21,FALSE)</f>
        <v>1.3</v>
      </c>
      <c r="W46" s="128">
        <v>64.110505427026425</v>
      </c>
      <c r="X46" s="73">
        <f>VLOOKUP($B46,'Indicator Data (national)'!$B$5:$BC$13,22,FALSE)</f>
        <v>40</v>
      </c>
      <c r="Y46" s="73">
        <f>VLOOKUP($B46,'Indicator Data (national)'!$B$5:$BC$13,23,FALSE)</f>
        <v>115</v>
      </c>
      <c r="Z46" s="73">
        <v>1.1000000000000001</v>
      </c>
      <c r="AA46" s="73" t="s">
        <v>103</v>
      </c>
      <c r="AB46" s="73" t="s">
        <v>103</v>
      </c>
      <c r="AC46" s="73">
        <f>VLOOKUP($B46,'Indicator Data (national)'!$B$5:$BC$13,25,FALSE)</f>
        <v>121.66</v>
      </c>
      <c r="AD46" s="73">
        <v>80</v>
      </c>
      <c r="AE46" s="73">
        <f>VLOOKUP($B46,'Indicator Data (national)'!$B$5:$BC$13,27,FALSE)</f>
        <v>0.643983862292831</v>
      </c>
      <c r="AF46" s="73">
        <v>0.3</v>
      </c>
      <c r="AG46" s="75">
        <v>0</v>
      </c>
      <c r="AH46" s="75">
        <v>0</v>
      </c>
      <c r="AI46" s="75">
        <v>0</v>
      </c>
      <c r="AJ46" s="73">
        <v>4</v>
      </c>
      <c r="AK46" s="75">
        <v>0</v>
      </c>
      <c r="AL46" s="75">
        <v>0</v>
      </c>
      <c r="AM46" s="75"/>
      <c r="AN46" s="73">
        <v>4.1389196144382492</v>
      </c>
      <c r="AO46" s="74"/>
      <c r="AP46" s="73">
        <v>0</v>
      </c>
      <c r="AQ46" s="73">
        <v>1.1286936499695253</v>
      </c>
      <c r="AR46" s="73">
        <v>4.0000902954919972</v>
      </c>
      <c r="AS46" s="73">
        <v>11.897559764328767</v>
      </c>
      <c r="AT46" s="73">
        <v>2.4616808505835346</v>
      </c>
      <c r="AU46" s="73">
        <f>VLOOKUP($B46,'Indicator Data (national)'!$B$5:$BC$13,39,FALSE)</f>
        <v>3.06666666666667</v>
      </c>
      <c r="AV46" s="73">
        <f>VLOOKUP($B46,'Indicator Data (national)'!$B$5:$BC$13,40,FALSE)</f>
        <v>-0.90269047021865845</v>
      </c>
      <c r="AW46" s="73">
        <v>30</v>
      </c>
      <c r="AX46" s="73" t="s">
        <v>103</v>
      </c>
      <c r="AY46" s="73">
        <v>58.613909999999997</v>
      </c>
      <c r="AZ46" s="73">
        <f>VLOOKUP($B46,'Indicator Data (national)'!$B$5:$BC$13,44,FALSE)</f>
        <v>6.2</v>
      </c>
      <c r="BA46" s="73">
        <f>VLOOKUP($B46,'Indicator Data (national)'!$B$5:$BC$13,45,FALSE)</f>
        <v>102.527455859821</v>
      </c>
      <c r="BB46" s="73">
        <v>26.6</v>
      </c>
      <c r="BC46" s="73">
        <v>49.6</v>
      </c>
      <c r="BD46" s="75"/>
      <c r="BE46" s="75">
        <v>335917</v>
      </c>
      <c r="BF46" s="73">
        <f>VLOOKUP($B46,'Indicator Data (national)'!$B$5:$BC$13,51,FALSE)</f>
        <v>5.2498000000000003E-2</v>
      </c>
      <c r="BG46" s="73">
        <f>VLOOKUP($B46,'Indicator Data (national)'!$B$5:$BC$13,52,FALSE)</f>
        <v>0</v>
      </c>
      <c r="BH46" s="73">
        <f>VLOOKUP($B46,'Indicator Data (national)'!$B$5:$BC$13,53,FALSE)</f>
        <v>1.5508706666666667</v>
      </c>
    </row>
    <row r="47" spans="1:60" x14ac:dyDescent="0.25">
      <c r="A47" s="17" t="s">
        <v>389</v>
      </c>
      <c r="B47" t="s">
        <v>10</v>
      </c>
      <c r="C47" s="127" t="s">
        <v>518</v>
      </c>
      <c r="D47" s="73">
        <v>2.75</v>
      </c>
      <c r="E47" s="75">
        <v>115333</v>
      </c>
      <c r="F47" s="75">
        <v>52841</v>
      </c>
      <c r="G47" s="75">
        <v>256</v>
      </c>
      <c r="H47" s="73">
        <v>0</v>
      </c>
      <c r="I47" s="75"/>
      <c r="J47" s="75">
        <v>0</v>
      </c>
      <c r="K47" s="75">
        <v>0</v>
      </c>
      <c r="L47" s="73">
        <f>VLOOKUP($B47,'Indicator Data (national)'!$B$5:$BC$13,12,FALSE)</f>
        <v>-1.0169016122817993</v>
      </c>
      <c r="M47" s="73">
        <v>0.48699999999999999</v>
      </c>
      <c r="N47" s="73">
        <v>0.30669740000000001</v>
      </c>
      <c r="O47" s="73">
        <v>0</v>
      </c>
      <c r="P47" s="75">
        <f>VLOOKUP($B47,'Indicator Data (national)'!$B$5:$BC$13,15,FALSE)</f>
        <v>278567395</v>
      </c>
      <c r="Q47" s="75">
        <f>VLOOKUP($B47,'Indicator Data (national)'!$B$5:$BC$13,16,FALSE)</f>
        <v>408.31</v>
      </c>
      <c r="R47" s="75">
        <f>VLOOKUP($B47,'Indicator Data (national)'!$B$5:$BC$13,17,FALSE)</f>
        <v>291.29000000000002</v>
      </c>
      <c r="S47" s="73">
        <f>VLOOKUP($B47,'Indicator Data (national)'!$B$5:$BC$13,18,FALSE)</f>
        <v>10.836079689929695</v>
      </c>
      <c r="T47" s="73">
        <v>84</v>
      </c>
      <c r="U47" s="73">
        <v>0.16129032258064516</v>
      </c>
      <c r="V47" s="73">
        <f>VLOOKUP($B47,'Indicator Data (national)'!$B$5:$BC$13,21,FALSE)</f>
        <v>1.3</v>
      </c>
      <c r="W47" s="128">
        <v>71.52014090599117</v>
      </c>
      <c r="X47" s="73">
        <f>VLOOKUP($B47,'Indicator Data (national)'!$B$5:$BC$13,22,FALSE)</f>
        <v>40</v>
      </c>
      <c r="Y47" s="73">
        <f>VLOOKUP($B47,'Indicator Data (national)'!$B$5:$BC$13,23,FALSE)</f>
        <v>115</v>
      </c>
      <c r="Z47" s="73">
        <v>1.1000000000000001</v>
      </c>
      <c r="AA47" s="73" t="s">
        <v>103</v>
      </c>
      <c r="AB47" s="73" t="s">
        <v>103</v>
      </c>
      <c r="AC47" s="73">
        <f>VLOOKUP($B47,'Indicator Data (national)'!$B$5:$BC$13,25,FALSE)</f>
        <v>121.66</v>
      </c>
      <c r="AD47" s="73">
        <v>80</v>
      </c>
      <c r="AE47" s="73">
        <f>VLOOKUP($B47,'Indicator Data (national)'!$B$5:$BC$13,27,FALSE)</f>
        <v>0.643983862292831</v>
      </c>
      <c r="AF47" s="73">
        <v>0.34</v>
      </c>
      <c r="AG47" s="75">
        <v>0</v>
      </c>
      <c r="AH47" s="75">
        <v>0</v>
      </c>
      <c r="AI47" s="75">
        <v>0</v>
      </c>
      <c r="AJ47" s="73">
        <v>4</v>
      </c>
      <c r="AK47" s="75">
        <v>0</v>
      </c>
      <c r="AL47" s="75">
        <v>0</v>
      </c>
      <c r="AM47" s="75"/>
      <c r="AN47" s="73">
        <v>4.8104316101208235</v>
      </c>
      <c r="AO47" s="74"/>
      <c r="AP47" s="73">
        <v>0</v>
      </c>
      <c r="AQ47" s="73">
        <v>1.1282894366435079</v>
      </c>
      <c r="AR47" s="73">
        <v>1.0258200367088179</v>
      </c>
      <c r="AS47" s="73">
        <v>12.000180165977907</v>
      </c>
      <c r="AT47" s="73">
        <v>2.7689258729604651</v>
      </c>
      <c r="AU47" s="73">
        <f>VLOOKUP($B47,'Indicator Data (national)'!$B$5:$BC$13,39,FALSE)</f>
        <v>3.06666666666667</v>
      </c>
      <c r="AV47" s="73">
        <f>VLOOKUP($B47,'Indicator Data (national)'!$B$5:$BC$13,40,FALSE)</f>
        <v>-0.90269047021865845</v>
      </c>
      <c r="AW47" s="73">
        <v>30</v>
      </c>
      <c r="AX47" s="73" t="s">
        <v>103</v>
      </c>
      <c r="AY47" s="73">
        <v>58.613909999999997</v>
      </c>
      <c r="AZ47" s="73">
        <f>VLOOKUP($B47,'Indicator Data (national)'!$B$5:$BC$13,44,FALSE)</f>
        <v>6.2</v>
      </c>
      <c r="BA47" s="73">
        <f>VLOOKUP($B47,'Indicator Data (national)'!$B$5:$BC$13,45,FALSE)</f>
        <v>102.527455859821</v>
      </c>
      <c r="BB47" s="73">
        <v>26.6</v>
      </c>
      <c r="BC47" s="73">
        <v>49.6</v>
      </c>
      <c r="BD47" s="75"/>
      <c r="BE47" s="75">
        <v>312277</v>
      </c>
      <c r="BF47" s="73">
        <f>VLOOKUP($B47,'Indicator Data (national)'!$B$5:$BC$13,51,FALSE)</f>
        <v>5.2498000000000003E-2</v>
      </c>
      <c r="BG47" s="73">
        <f>VLOOKUP($B47,'Indicator Data (national)'!$B$5:$BC$13,52,FALSE)</f>
        <v>0</v>
      </c>
      <c r="BH47" s="73">
        <f>VLOOKUP($B47,'Indicator Data (national)'!$B$5:$BC$13,53,FALSE)</f>
        <v>1.5508706666666667</v>
      </c>
    </row>
    <row r="48" spans="1:60" x14ac:dyDescent="0.25">
      <c r="A48" s="17" t="s">
        <v>390</v>
      </c>
      <c r="B48" t="s">
        <v>10</v>
      </c>
      <c r="C48" s="127" t="s">
        <v>519</v>
      </c>
      <c r="D48" s="73">
        <v>2</v>
      </c>
      <c r="E48" s="75">
        <v>142983</v>
      </c>
      <c r="F48" s="75">
        <v>877</v>
      </c>
      <c r="G48" s="75">
        <v>300</v>
      </c>
      <c r="H48" s="73">
        <v>0</v>
      </c>
      <c r="I48" s="75"/>
      <c r="J48" s="75">
        <v>0</v>
      </c>
      <c r="K48" s="75">
        <v>0</v>
      </c>
      <c r="L48" s="73">
        <f>VLOOKUP($B48,'Indicator Data (national)'!$B$5:$BC$13,12,FALSE)</f>
        <v>-1.0169016122817993</v>
      </c>
      <c r="M48" s="73">
        <v>0.48699999999999999</v>
      </c>
      <c r="N48" s="73">
        <v>0.1810649</v>
      </c>
      <c r="O48" s="73">
        <v>0</v>
      </c>
      <c r="P48" s="75">
        <f>VLOOKUP($B48,'Indicator Data (national)'!$B$5:$BC$13,15,FALSE)</f>
        <v>278567395</v>
      </c>
      <c r="Q48" s="75">
        <f>VLOOKUP($B48,'Indicator Data (national)'!$B$5:$BC$13,16,FALSE)</f>
        <v>408.31</v>
      </c>
      <c r="R48" s="75">
        <f>VLOOKUP($B48,'Indicator Data (national)'!$B$5:$BC$13,17,FALSE)</f>
        <v>291.29000000000002</v>
      </c>
      <c r="S48" s="73">
        <f>VLOOKUP($B48,'Indicator Data (national)'!$B$5:$BC$13,18,FALSE)</f>
        <v>10.836079689929695</v>
      </c>
      <c r="T48" s="73">
        <v>84</v>
      </c>
      <c r="U48" s="73">
        <v>0.12478228415028614</v>
      </c>
      <c r="V48" s="73">
        <f>VLOOKUP($B48,'Indicator Data (national)'!$B$5:$BC$13,21,FALSE)</f>
        <v>1.3</v>
      </c>
      <c r="W48" s="128">
        <v>59.668287203409676</v>
      </c>
      <c r="X48" s="73">
        <f>VLOOKUP($B48,'Indicator Data (national)'!$B$5:$BC$13,22,FALSE)</f>
        <v>40</v>
      </c>
      <c r="Y48" s="73">
        <f>VLOOKUP($B48,'Indicator Data (national)'!$B$5:$BC$13,23,FALSE)</f>
        <v>115</v>
      </c>
      <c r="Z48" s="73">
        <v>1.1000000000000001</v>
      </c>
      <c r="AA48" s="73" t="s">
        <v>103</v>
      </c>
      <c r="AB48" s="73" t="s">
        <v>103</v>
      </c>
      <c r="AC48" s="73">
        <f>VLOOKUP($B48,'Indicator Data (national)'!$B$5:$BC$13,25,FALSE)</f>
        <v>121.66</v>
      </c>
      <c r="AD48" s="73">
        <v>80</v>
      </c>
      <c r="AE48" s="73">
        <f>VLOOKUP($B48,'Indicator Data (national)'!$B$5:$BC$13,27,FALSE)</f>
        <v>0.643983862292831</v>
      </c>
      <c r="AF48" s="73">
        <v>0.31</v>
      </c>
      <c r="AG48" s="75">
        <v>0</v>
      </c>
      <c r="AH48" s="75">
        <v>4770.5723751519918</v>
      </c>
      <c r="AI48" s="75">
        <v>0</v>
      </c>
      <c r="AJ48" s="73">
        <v>2</v>
      </c>
      <c r="AK48" s="75">
        <v>0</v>
      </c>
      <c r="AL48" s="75">
        <v>0</v>
      </c>
      <c r="AM48" s="75"/>
      <c r="AN48" s="73">
        <v>3.6910011432304426</v>
      </c>
      <c r="AO48" s="74"/>
      <c r="AP48" s="73">
        <v>0</v>
      </c>
      <c r="AQ48" s="73">
        <v>1.1279873700255867</v>
      </c>
      <c r="AR48" s="73">
        <v>1.4361151940769776</v>
      </c>
      <c r="AS48" s="73">
        <v>5.6410256410256414</v>
      </c>
      <c r="AT48" s="73">
        <v>7.6923076923076925</v>
      </c>
      <c r="AU48" s="73">
        <f>VLOOKUP($B48,'Indicator Data (national)'!$B$5:$BC$13,39,FALSE)</f>
        <v>3.06666666666667</v>
      </c>
      <c r="AV48" s="73">
        <f>VLOOKUP($B48,'Indicator Data (national)'!$B$5:$BC$13,40,FALSE)</f>
        <v>-0.90269047021865845</v>
      </c>
      <c r="AW48" s="73">
        <v>30</v>
      </c>
      <c r="AX48" s="73" t="s">
        <v>103</v>
      </c>
      <c r="AY48" s="73">
        <v>58.613909999999997</v>
      </c>
      <c r="AZ48" s="73">
        <f>VLOOKUP($B48,'Indicator Data (national)'!$B$5:$BC$13,44,FALSE)</f>
        <v>6.2</v>
      </c>
      <c r="BA48" s="73">
        <f>VLOOKUP($B48,'Indicator Data (national)'!$B$5:$BC$13,45,FALSE)</f>
        <v>102.527455859821</v>
      </c>
      <c r="BB48" s="73">
        <v>26.6</v>
      </c>
      <c r="BC48" s="73">
        <v>49.6</v>
      </c>
      <c r="BD48" s="75"/>
      <c r="BE48" s="75">
        <v>272773</v>
      </c>
      <c r="BF48" s="73">
        <f>VLOOKUP($B48,'Indicator Data (national)'!$B$5:$BC$13,51,FALSE)</f>
        <v>5.2498000000000003E-2</v>
      </c>
      <c r="BG48" s="73">
        <f>VLOOKUP($B48,'Indicator Data (national)'!$B$5:$BC$13,52,FALSE)</f>
        <v>0</v>
      </c>
      <c r="BH48" s="73">
        <f>VLOOKUP($B48,'Indicator Data (national)'!$B$5:$BC$13,53,FALSE)</f>
        <v>1.5508706666666667</v>
      </c>
    </row>
    <row r="49" spans="1:60" x14ac:dyDescent="0.25">
      <c r="A49" s="17" t="s">
        <v>391</v>
      </c>
      <c r="B49" t="s">
        <v>10</v>
      </c>
      <c r="C49" s="127" t="s">
        <v>520</v>
      </c>
      <c r="D49" s="73">
        <v>2.25</v>
      </c>
      <c r="E49" s="75">
        <v>96</v>
      </c>
      <c r="F49" s="75">
        <v>0</v>
      </c>
      <c r="G49" s="75">
        <v>0</v>
      </c>
      <c r="H49" s="73">
        <v>0</v>
      </c>
      <c r="I49" s="75"/>
      <c r="J49" s="75">
        <v>0</v>
      </c>
      <c r="K49" s="75">
        <v>0</v>
      </c>
      <c r="L49" s="73">
        <f>VLOOKUP($B49,'Indicator Data (national)'!$B$5:$BC$13,12,FALSE)</f>
        <v>-1.0169016122817993</v>
      </c>
      <c r="M49" s="73">
        <v>0.48699999999999999</v>
      </c>
      <c r="N49" s="73">
        <v>0.1841074</v>
      </c>
      <c r="O49" s="73">
        <v>0</v>
      </c>
      <c r="P49" s="75">
        <f>VLOOKUP($B49,'Indicator Data (national)'!$B$5:$BC$13,15,FALSE)</f>
        <v>278567395</v>
      </c>
      <c r="Q49" s="75">
        <f>VLOOKUP($B49,'Indicator Data (national)'!$B$5:$BC$13,16,FALSE)</f>
        <v>408.31</v>
      </c>
      <c r="R49" s="75">
        <f>VLOOKUP($B49,'Indicator Data (national)'!$B$5:$BC$13,17,FALSE)</f>
        <v>291.29000000000002</v>
      </c>
      <c r="S49" s="73">
        <f>VLOOKUP($B49,'Indicator Data (national)'!$B$5:$BC$13,18,FALSE)</f>
        <v>10.836079689929695</v>
      </c>
      <c r="T49" s="73">
        <v>84</v>
      </c>
      <c r="U49" s="73">
        <v>0.20592624173950116</v>
      </c>
      <c r="V49" s="73">
        <f>VLOOKUP($B49,'Indicator Data (national)'!$B$5:$BC$13,21,FALSE)</f>
        <v>1.3</v>
      </c>
      <c r="W49" s="128">
        <v>46.439174332789193</v>
      </c>
      <c r="X49" s="73">
        <f>VLOOKUP($B49,'Indicator Data (national)'!$B$5:$BC$13,22,FALSE)</f>
        <v>40</v>
      </c>
      <c r="Y49" s="73">
        <f>VLOOKUP($B49,'Indicator Data (national)'!$B$5:$BC$13,23,FALSE)</f>
        <v>115</v>
      </c>
      <c r="Z49" s="73">
        <v>1.1000000000000001</v>
      </c>
      <c r="AA49" s="73" t="s">
        <v>103</v>
      </c>
      <c r="AB49" s="73" t="s">
        <v>103</v>
      </c>
      <c r="AC49" s="73">
        <f>VLOOKUP($B49,'Indicator Data (national)'!$B$5:$BC$13,25,FALSE)</f>
        <v>121.66</v>
      </c>
      <c r="AD49" s="73">
        <v>80</v>
      </c>
      <c r="AE49" s="73">
        <f>VLOOKUP($B49,'Indicator Data (national)'!$B$5:$BC$13,27,FALSE)</f>
        <v>0.643983862292831</v>
      </c>
      <c r="AF49" s="73">
        <v>0.33</v>
      </c>
      <c r="AG49" s="75">
        <v>0</v>
      </c>
      <c r="AH49" s="75">
        <v>0</v>
      </c>
      <c r="AI49" s="75">
        <v>0</v>
      </c>
      <c r="AJ49" s="73">
        <v>3</v>
      </c>
      <c r="AK49" s="75">
        <v>0</v>
      </c>
      <c r="AL49" s="75">
        <v>0</v>
      </c>
      <c r="AM49" s="75"/>
      <c r="AN49" s="73">
        <v>2.9643494537065251</v>
      </c>
      <c r="AO49" s="74"/>
      <c r="AP49" s="73">
        <v>0</v>
      </c>
      <c r="AQ49" s="73">
        <v>0.81835197840943708</v>
      </c>
      <c r="AR49" s="73">
        <v>2.1547033474078265</v>
      </c>
      <c r="AS49" s="73">
        <v>5.741522657032168</v>
      </c>
      <c r="AT49" s="73">
        <v>6.8732860314281981</v>
      </c>
      <c r="AU49" s="73">
        <f>VLOOKUP($B49,'Indicator Data (national)'!$B$5:$BC$13,39,FALSE)</f>
        <v>3.06666666666667</v>
      </c>
      <c r="AV49" s="73">
        <f>VLOOKUP($B49,'Indicator Data (national)'!$B$5:$BC$13,40,FALSE)</f>
        <v>-0.90269047021865845</v>
      </c>
      <c r="AW49" s="73">
        <v>30</v>
      </c>
      <c r="AX49" s="73" t="s">
        <v>103</v>
      </c>
      <c r="AY49" s="73">
        <v>58.613909999999997</v>
      </c>
      <c r="AZ49" s="73">
        <f>VLOOKUP($B49,'Indicator Data (national)'!$B$5:$BC$13,44,FALSE)</f>
        <v>6.2</v>
      </c>
      <c r="BA49" s="73">
        <f>VLOOKUP($B49,'Indicator Data (national)'!$B$5:$BC$13,45,FALSE)</f>
        <v>102.527455859821</v>
      </c>
      <c r="BB49" s="73">
        <v>26.6</v>
      </c>
      <c r="BC49" s="73">
        <v>49.6</v>
      </c>
      <c r="BD49" s="75"/>
      <c r="BE49" s="75">
        <v>62658</v>
      </c>
      <c r="BF49" s="73">
        <f>VLOOKUP($B49,'Indicator Data (national)'!$B$5:$BC$13,51,FALSE)</f>
        <v>5.2498000000000003E-2</v>
      </c>
      <c r="BG49" s="73">
        <f>VLOOKUP($B49,'Indicator Data (national)'!$B$5:$BC$13,52,FALSE)</f>
        <v>0</v>
      </c>
      <c r="BH49" s="73">
        <f>VLOOKUP($B49,'Indicator Data (national)'!$B$5:$BC$13,53,FALSE)</f>
        <v>1.5508706666666667</v>
      </c>
    </row>
    <row r="50" spans="1:60" x14ac:dyDescent="0.25">
      <c r="A50" s="17" t="s">
        <v>392</v>
      </c>
      <c r="B50" t="s">
        <v>10</v>
      </c>
      <c r="C50" s="127" t="s">
        <v>521</v>
      </c>
      <c r="D50" s="73">
        <v>1.75</v>
      </c>
      <c r="E50" s="75">
        <v>0</v>
      </c>
      <c r="F50" s="75">
        <v>0</v>
      </c>
      <c r="G50" s="75">
        <v>0</v>
      </c>
      <c r="H50" s="73">
        <v>0</v>
      </c>
      <c r="I50" s="75"/>
      <c r="J50" s="75">
        <v>0</v>
      </c>
      <c r="K50" s="75">
        <v>0</v>
      </c>
      <c r="L50" s="73">
        <f>VLOOKUP($B50,'Indicator Data (national)'!$B$5:$BC$13,12,FALSE)</f>
        <v>-1.0169016122817993</v>
      </c>
      <c r="M50" s="73">
        <v>0.48699999999999999</v>
      </c>
      <c r="N50" s="73">
        <v>3.9168799999999997E-2</v>
      </c>
      <c r="O50" s="73">
        <v>0</v>
      </c>
      <c r="P50" s="75">
        <f>VLOOKUP($B50,'Indicator Data (national)'!$B$5:$BC$13,15,FALSE)</f>
        <v>278567395</v>
      </c>
      <c r="Q50" s="75">
        <f>VLOOKUP($B50,'Indicator Data (national)'!$B$5:$BC$13,16,FALSE)</f>
        <v>408.31</v>
      </c>
      <c r="R50" s="75">
        <f>VLOOKUP($B50,'Indicator Data (national)'!$B$5:$BC$13,17,FALSE)</f>
        <v>291.29000000000002</v>
      </c>
      <c r="S50" s="73">
        <f>VLOOKUP($B50,'Indicator Data (national)'!$B$5:$BC$13,18,FALSE)</f>
        <v>10.836079689929695</v>
      </c>
      <c r="T50" s="73">
        <v>84</v>
      </c>
      <c r="U50" s="73">
        <v>4.6655090477060866E-2</v>
      </c>
      <c r="V50" s="73">
        <f>VLOOKUP($B50,'Indicator Data (national)'!$B$5:$BC$13,21,FALSE)</f>
        <v>1.3</v>
      </c>
      <c r="W50" s="128">
        <v>76.397530616537608</v>
      </c>
      <c r="X50" s="73">
        <f>VLOOKUP($B50,'Indicator Data (national)'!$B$5:$BC$13,22,FALSE)</f>
        <v>40</v>
      </c>
      <c r="Y50" s="73">
        <f>VLOOKUP($B50,'Indicator Data (national)'!$B$5:$BC$13,23,FALSE)</f>
        <v>115</v>
      </c>
      <c r="Z50" s="73">
        <v>1.1000000000000001</v>
      </c>
      <c r="AA50" s="73" t="s">
        <v>103</v>
      </c>
      <c r="AB50" s="73" t="s">
        <v>103</v>
      </c>
      <c r="AC50" s="73">
        <f>VLOOKUP($B50,'Indicator Data (national)'!$B$5:$BC$13,25,FALSE)</f>
        <v>121.66</v>
      </c>
      <c r="AD50" s="73">
        <v>80</v>
      </c>
      <c r="AE50" s="73">
        <f>VLOOKUP($B50,'Indicator Data (national)'!$B$5:$BC$13,27,FALSE)</f>
        <v>0.643983862292831</v>
      </c>
      <c r="AF50" s="73">
        <v>0.34</v>
      </c>
      <c r="AG50" s="75">
        <v>0</v>
      </c>
      <c r="AH50" s="75">
        <v>0</v>
      </c>
      <c r="AI50" s="75">
        <v>0</v>
      </c>
      <c r="AJ50" s="73">
        <v>3</v>
      </c>
      <c r="AK50" s="75">
        <v>0</v>
      </c>
      <c r="AL50" s="75">
        <v>0</v>
      </c>
      <c r="AM50" s="75"/>
      <c r="AN50" s="73">
        <v>1.0637702256312638</v>
      </c>
      <c r="AO50" s="74"/>
      <c r="AP50" s="73">
        <v>0</v>
      </c>
      <c r="AQ50" s="73">
        <v>0.82022283186831635</v>
      </c>
      <c r="AR50" s="73">
        <v>1.2317339454677789</v>
      </c>
      <c r="AS50" s="73">
        <v>6.4610044230446224</v>
      </c>
      <c r="AT50" s="73">
        <v>7.488382509377975</v>
      </c>
      <c r="AU50" s="73">
        <f>VLOOKUP($B50,'Indicator Data (national)'!$B$5:$BC$13,39,FALSE)</f>
        <v>3.06666666666667</v>
      </c>
      <c r="AV50" s="73">
        <f>VLOOKUP($B50,'Indicator Data (national)'!$B$5:$BC$13,40,FALSE)</f>
        <v>-0.90269047021865845</v>
      </c>
      <c r="AW50" s="73">
        <v>30</v>
      </c>
      <c r="AX50" s="73" t="s">
        <v>103</v>
      </c>
      <c r="AY50" s="73">
        <v>58.613909999999997</v>
      </c>
      <c r="AZ50" s="73">
        <f>VLOOKUP($B50,'Indicator Data (national)'!$B$5:$BC$13,44,FALSE)</f>
        <v>6.2</v>
      </c>
      <c r="BA50" s="73">
        <f>VLOOKUP($B50,'Indicator Data (national)'!$B$5:$BC$13,45,FALSE)</f>
        <v>102.527455859821</v>
      </c>
      <c r="BB50" s="73">
        <v>26.6</v>
      </c>
      <c r="BC50" s="73">
        <v>49.6</v>
      </c>
      <c r="BD50" s="75"/>
      <c r="BE50" s="75">
        <v>123779</v>
      </c>
      <c r="BF50" s="73">
        <f>VLOOKUP($B50,'Indicator Data (national)'!$B$5:$BC$13,51,FALSE)</f>
        <v>5.2498000000000003E-2</v>
      </c>
      <c r="BG50" s="73">
        <f>VLOOKUP($B50,'Indicator Data (national)'!$B$5:$BC$13,52,FALSE)</f>
        <v>0</v>
      </c>
      <c r="BH50" s="73">
        <f>VLOOKUP($B50,'Indicator Data (national)'!$B$5:$BC$13,53,FALSE)</f>
        <v>1.5508706666666667</v>
      </c>
    </row>
    <row r="51" spans="1:60" x14ac:dyDescent="0.25">
      <c r="A51" s="17" t="s">
        <v>393</v>
      </c>
      <c r="B51" t="s">
        <v>10</v>
      </c>
      <c r="C51" s="127" t="s">
        <v>522</v>
      </c>
      <c r="D51" s="73">
        <v>2.75</v>
      </c>
      <c r="E51" s="75">
        <v>15976</v>
      </c>
      <c r="F51" s="75">
        <v>0</v>
      </c>
      <c r="G51" s="75">
        <v>2</v>
      </c>
      <c r="H51" s="73">
        <v>0</v>
      </c>
      <c r="I51" s="75"/>
      <c r="J51" s="75">
        <v>0</v>
      </c>
      <c r="K51" s="75">
        <v>0</v>
      </c>
      <c r="L51" s="73">
        <f>VLOOKUP($B51,'Indicator Data (national)'!$B$5:$BC$13,12,FALSE)</f>
        <v>-1.0169016122817993</v>
      </c>
      <c r="M51" s="73">
        <v>0.48699999999999999</v>
      </c>
      <c r="N51" s="73">
        <v>0.32214599999999999</v>
      </c>
      <c r="O51" s="73">
        <v>0</v>
      </c>
      <c r="P51" s="75">
        <f>VLOOKUP($B51,'Indicator Data (national)'!$B$5:$BC$13,15,FALSE)</f>
        <v>278567395</v>
      </c>
      <c r="Q51" s="75">
        <f>VLOOKUP($B51,'Indicator Data (national)'!$B$5:$BC$13,16,FALSE)</f>
        <v>408.31</v>
      </c>
      <c r="R51" s="75">
        <f>VLOOKUP($B51,'Indicator Data (national)'!$B$5:$BC$13,17,FALSE)</f>
        <v>291.29000000000002</v>
      </c>
      <c r="S51" s="73">
        <f>VLOOKUP($B51,'Indicator Data (national)'!$B$5:$BC$13,18,FALSE)</f>
        <v>10.836079689929695</v>
      </c>
      <c r="T51" s="73">
        <v>84</v>
      </c>
      <c r="U51" s="73">
        <v>0.17548092184623199</v>
      </c>
      <c r="V51" s="73">
        <f>VLOOKUP($B51,'Indicator Data (national)'!$B$5:$BC$13,21,FALSE)</f>
        <v>1.3</v>
      </c>
      <c r="W51" s="128">
        <v>59.34360629767481</v>
      </c>
      <c r="X51" s="73">
        <f>VLOOKUP($B51,'Indicator Data (national)'!$B$5:$BC$13,22,FALSE)</f>
        <v>40</v>
      </c>
      <c r="Y51" s="73">
        <f>VLOOKUP($B51,'Indicator Data (national)'!$B$5:$BC$13,23,FALSE)</f>
        <v>115</v>
      </c>
      <c r="Z51" s="73">
        <v>1.1000000000000001</v>
      </c>
      <c r="AA51" s="73" t="s">
        <v>103</v>
      </c>
      <c r="AB51" s="73" t="s">
        <v>103</v>
      </c>
      <c r="AC51" s="73">
        <f>VLOOKUP($B51,'Indicator Data (national)'!$B$5:$BC$13,25,FALSE)</f>
        <v>121.66</v>
      </c>
      <c r="AD51" s="73">
        <v>80</v>
      </c>
      <c r="AE51" s="73">
        <f>VLOOKUP($B51,'Indicator Data (national)'!$B$5:$BC$13,27,FALSE)</f>
        <v>0.643983862292831</v>
      </c>
      <c r="AF51" s="73">
        <v>0.32</v>
      </c>
      <c r="AG51" s="75">
        <v>0</v>
      </c>
      <c r="AH51" s="75">
        <v>1415.9578867301955</v>
      </c>
      <c r="AI51" s="75">
        <v>0</v>
      </c>
      <c r="AJ51" s="73">
        <v>4</v>
      </c>
      <c r="AK51" s="75">
        <v>0</v>
      </c>
      <c r="AL51" s="75">
        <v>0</v>
      </c>
      <c r="AM51" s="75"/>
      <c r="AN51" s="73">
        <v>2.7964684376336977</v>
      </c>
      <c r="AO51" s="74"/>
      <c r="AP51" s="73">
        <v>0</v>
      </c>
      <c r="AQ51" s="73">
        <v>0.82066041772004206</v>
      </c>
      <c r="AR51" s="73">
        <v>1.4351833845435806</v>
      </c>
      <c r="AS51" s="73">
        <v>6.3591458908638323</v>
      </c>
      <c r="AT51" s="73">
        <v>6.9736688576873709</v>
      </c>
      <c r="AU51" s="73">
        <f>VLOOKUP($B51,'Indicator Data (national)'!$B$5:$BC$13,39,FALSE)</f>
        <v>3.06666666666667</v>
      </c>
      <c r="AV51" s="73">
        <f>VLOOKUP($B51,'Indicator Data (national)'!$B$5:$BC$13,40,FALSE)</f>
        <v>-0.90269047021865845</v>
      </c>
      <c r="AW51" s="73">
        <v>30</v>
      </c>
      <c r="AX51" s="73" t="s">
        <v>103</v>
      </c>
      <c r="AY51" s="73">
        <v>58.613909999999997</v>
      </c>
      <c r="AZ51" s="73">
        <f>VLOOKUP($B51,'Indicator Data (national)'!$B$5:$BC$13,44,FALSE)</f>
        <v>6.2</v>
      </c>
      <c r="BA51" s="73">
        <f>VLOOKUP($B51,'Indicator Data (national)'!$B$5:$BC$13,45,FALSE)</f>
        <v>102.527455859821</v>
      </c>
      <c r="BB51" s="73">
        <v>26.6</v>
      </c>
      <c r="BC51" s="73">
        <v>49.6</v>
      </c>
      <c r="BD51" s="75"/>
      <c r="BE51" s="75">
        <v>80962</v>
      </c>
      <c r="BF51" s="73">
        <f>VLOOKUP($B51,'Indicator Data (national)'!$B$5:$BC$13,51,FALSE)</f>
        <v>5.2498000000000003E-2</v>
      </c>
      <c r="BG51" s="73">
        <f>VLOOKUP($B51,'Indicator Data (national)'!$B$5:$BC$13,52,FALSE)</f>
        <v>0</v>
      </c>
      <c r="BH51" s="73">
        <f>VLOOKUP($B51,'Indicator Data (national)'!$B$5:$BC$13,53,FALSE)</f>
        <v>1.5508706666666667</v>
      </c>
    </row>
    <row r="52" spans="1:60" x14ac:dyDescent="0.25">
      <c r="A52" s="17" t="s">
        <v>394</v>
      </c>
      <c r="B52" t="s">
        <v>10</v>
      </c>
      <c r="C52" s="127" t="s">
        <v>523</v>
      </c>
      <c r="D52" s="73">
        <v>3.5</v>
      </c>
      <c r="E52" s="75">
        <v>144625</v>
      </c>
      <c r="F52" s="75">
        <v>12133</v>
      </c>
      <c r="G52" s="75">
        <v>315</v>
      </c>
      <c r="H52" s="73">
        <v>0.21875</v>
      </c>
      <c r="I52" s="75"/>
      <c r="J52" s="75">
        <v>0</v>
      </c>
      <c r="K52" s="75">
        <v>0</v>
      </c>
      <c r="L52" s="73">
        <f>VLOOKUP($B52,'Indicator Data (national)'!$B$5:$BC$13,12,FALSE)</f>
        <v>-1.0169016122817993</v>
      </c>
      <c r="M52" s="73">
        <v>0.48699999999999999</v>
      </c>
      <c r="N52" s="73">
        <v>0.49907639999999998</v>
      </c>
      <c r="O52" s="73">
        <v>0</v>
      </c>
      <c r="P52" s="75">
        <f>VLOOKUP($B52,'Indicator Data (national)'!$B$5:$BC$13,15,FALSE)</f>
        <v>278567395</v>
      </c>
      <c r="Q52" s="75">
        <f>VLOOKUP($B52,'Indicator Data (national)'!$B$5:$BC$13,16,FALSE)</f>
        <v>408.31</v>
      </c>
      <c r="R52" s="75">
        <f>VLOOKUP($B52,'Indicator Data (national)'!$B$5:$BC$13,17,FALSE)</f>
        <v>291.29000000000002</v>
      </c>
      <c r="S52" s="73">
        <f>VLOOKUP($B52,'Indicator Data (national)'!$B$5:$BC$13,18,FALSE)</f>
        <v>10.836079689929695</v>
      </c>
      <c r="T52" s="73">
        <v>84</v>
      </c>
      <c r="U52" s="73">
        <v>0.16028483819467323</v>
      </c>
      <c r="V52" s="73">
        <f>VLOOKUP($B52,'Indicator Data (national)'!$B$5:$BC$13,21,FALSE)</f>
        <v>1.3</v>
      </c>
      <c r="W52" s="128">
        <v>71.37936021729206</v>
      </c>
      <c r="X52" s="73">
        <f>VLOOKUP($B52,'Indicator Data (national)'!$B$5:$BC$13,22,FALSE)</f>
        <v>40</v>
      </c>
      <c r="Y52" s="73">
        <f>VLOOKUP($B52,'Indicator Data (national)'!$B$5:$BC$13,23,FALSE)</f>
        <v>115</v>
      </c>
      <c r="Z52" s="73">
        <v>1.1000000000000001</v>
      </c>
      <c r="AA52" s="73" t="s">
        <v>103</v>
      </c>
      <c r="AB52" s="73" t="s">
        <v>103</v>
      </c>
      <c r="AC52" s="73">
        <f>VLOOKUP($B52,'Indicator Data (national)'!$B$5:$BC$13,25,FALSE)</f>
        <v>121.66</v>
      </c>
      <c r="AD52" s="73">
        <v>80</v>
      </c>
      <c r="AE52" s="73">
        <f>VLOOKUP($B52,'Indicator Data (national)'!$B$5:$BC$13,27,FALSE)</f>
        <v>0.643983862292831</v>
      </c>
      <c r="AF52" s="73">
        <v>0.33</v>
      </c>
      <c r="AG52" s="75">
        <v>0</v>
      </c>
      <c r="AH52" s="75">
        <v>0</v>
      </c>
      <c r="AI52" s="75">
        <v>0</v>
      </c>
      <c r="AJ52" s="73">
        <v>4</v>
      </c>
      <c r="AK52" s="75">
        <v>0</v>
      </c>
      <c r="AL52" s="75">
        <v>0</v>
      </c>
      <c r="AM52" s="75"/>
      <c r="AN52" s="73">
        <v>5.2022852174993011</v>
      </c>
      <c r="AO52" s="74"/>
      <c r="AP52" s="73">
        <v>0</v>
      </c>
      <c r="AQ52" s="73">
        <v>1.1286366317881207</v>
      </c>
      <c r="AR52" s="73">
        <v>2.8720464495296056</v>
      </c>
      <c r="AS52" s="73">
        <v>11.281708945260348</v>
      </c>
      <c r="AT52" s="73">
        <v>1.8458720154003787</v>
      </c>
      <c r="AU52" s="73">
        <f>VLOOKUP($B52,'Indicator Data (national)'!$B$5:$BC$13,39,FALSE)</f>
        <v>3.06666666666667</v>
      </c>
      <c r="AV52" s="73">
        <f>VLOOKUP($B52,'Indicator Data (national)'!$B$5:$BC$13,40,FALSE)</f>
        <v>-0.90269047021865845</v>
      </c>
      <c r="AW52" s="73">
        <v>30</v>
      </c>
      <c r="AX52" s="73" t="s">
        <v>103</v>
      </c>
      <c r="AY52" s="73">
        <v>58.613909999999997</v>
      </c>
      <c r="AZ52" s="73">
        <f>VLOOKUP($B52,'Indicator Data (national)'!$B$5:$BC$13,44,FALSE)</f>
        <v>6.2</v>
      </c>
      <c r="BA52" s="73">
        <f>VLOOKUP($B52,'Indicator Data (national)'!$B$5:$BC$13,45,FALSE)</f>
        <v>102.527455859821</v>
      </c>
      <c r="BB52" s="73">
        <v>26.6</v>
      </c>
      <c r="BC52" s="73">
        <v>49.6</v>
      </c>
      <c r="BD52" s="75"/>
      <c r="BE52" s="75">
        <v>267029</v>
      </c>
      <c r="BF52" s="73">
        <f>VLOOKUP($B52,'Indicator Data (national)'!$B$5:$BC$13,51,FALSE)</f>
        <v>5.2498000000000003E-2</v>
      </c>
      <c r="BG52" s="73">
        <f>VLOOKUP($B52,'Indicator Data (national)'!$B$5:$BC$13,52,FALSE)</f>
        <v>0</v>
      </c>
      <c r="BH52" s="73">
        <f>VLOOKUP($B52,'Indicator Data (national)'!$B$5:$BC$13,53,FALSE)</f>
        <v>1.5508706666666667</v>
      </c>
    </row>
    <row r="53" spans="1:60" x14ac:dyDescent="0.25">
      <c r="A53" s="17" t="s">
        <v>395</v>
      </c>
      <c r="B53" t="s">
        <v>10</v>
      </c>
      <c r="C53" s="127" t="s">
        <v>524</v>
      </c>
      <c r="D53" s="73">
        <v>2</v>
      </c>
      <c r="E53" s="75">
        <v>0</v>
      </c>
      <c r="F53" s="75">
        <v>0</v>
      </c>
      <c r="G53" s="75">
        <v>0</v>
      </c>
      <c r="H53" s="73">
        <v>0</v>
      </c>
      <c r="I53" s="75"/>
      <c r="J53" s="75">
        <v>0</v>
      </c>
      <c r="K53" s="75">
        <v>0</v>
      </c>
      <c r="L53" s="73">
        <f>VLOOKUP($B53,'Indicator Data (national)'!$B$5:$BC$13,12,FALSE)</f>
        <v>-1.0169016122817993</v>
      </c>
      <c r="M53" s="73">
        <v>0.48699999999999999</v>
      </c>
      <c r="N53" s="73">
        <v>8.5417499999999993E-2</v>
      </c>
      <c r="O53" s="73">
        <v>0</v>
      </c>
      <c r="P53" s="75">
        <f>VLOOKUP($B53,'Indicator Data (national)'!$B$5:$BC$13,15,FALSE)</f>
        <v>278567395</v>
      </c>
      <c r="Q53" s="75">
        <f>VLOOKUP($B53,'Indicator Data (national)'!$B$5:$BC$13,16,FALSE)</f>
        <v>408.31</v>
      </c>
      <c r="R53" s="75">
        <f>VLOOKUP($B53,'Indicator Data (national)'!$B$5:$BC$13,17,FALSE)</f>
        <v>291.29000000000002</v>
      </c>
      <c r="S53" s="73">
        <f>VLOOKUP($B53,'Indicator Data (national)'!$B$5:$BC$13,18,FALSE)</f>
        <v>10.836079689929695</v>
      </c>
      <c r="T53" s="73">
        <v>84</v>
      </c>
      <c r="U53" s="73">
        <v>0.20589107442917862</v>
      </c>
      <c r="V53" s="73">
        <f>VLOOKUP($B53,'Indicator Data (national)'!$B$5:$BC$13,21,FALSE)</f>
        <v>1.3</v>
      </c>
      <c r="W53" s="128">
        <v>76.252867269264257</v>
      </c>
      <c r="X53" s="73">
        <f>VLOOKUP($B53,'Indicator Data (national)'!$B$5:$BC$13,22,FALSE)</f>
        <v>40</v>
      </c>
      <c r="Y53" s="73">
        <f>VLOOKUP($B53,'Indicator Data (national)'!$B$5:$BC$13,23,FALSE)</f>
        <v>115</v>
      </c>
      <c r="Z53" s="73">
        <v>1.1000000000000001</v>
      </c>
      <c r="AA53" s="73" t="s">
        <v>103</v>
      </c>
      <c r="AB53" s="73" t="s">
        <v>103</v>
      </c>
      <c r="AC53" s="73">
        <f>VLOOKUP($B53,'Indicator Data (national)'!$B$5:$BC$13,25,FALSE)</f>
        <v>121.66</v>
      </c>
      <c r="AD53" s="73">
        <v>80</v>
      </c>
      <c r="AE53" s="73">
        <f>VLOOKUP($B53,'Indicator Data (national)'!$B$5:$BC$13,27,FALSE)</f>
        <v>0.643983862292831</v>
      </c>
      <c r="AF53" s="73">
        <v>0.27</v>
      </c>
      <c r="AG53" s="75">
        <v>0</v>
      </c>
      <c r="AH53" s="75">
        <v>0</v>
      </c>
      <c r="AI53" s="75">
        <v>0</v>
      </c>
      <c r="AJ53" s="73">
        <v>3</v>
      </c>
      <c r="AK53" s="75">
        <v>0</v>
      </c>
      <c r="AL53" s="75">
        <v>0</v>
      </c>
      <c r="AM53" s="75"/>
      <c r="AN53" s="73">
        <v>2.9671793629647571</v>
      </c>
      <c r="AO53" s="74"/>
      <c r="AP53" s="73">
        <v>0</v>
      </c>
      <c r="AQ53" s="73">
        <v>0.82354365992491219</v>
      </c>
      <c r="AR53" s="73">
        <v>2.1557466392152111</v>
      </c>
      <c r="AS53" s="73">
        <v>5.7466392152113359</v>
      </c>
      <c r="AT53" s="73">
        <v>6.8729562795204062</v>
      </c>
      <c r="AU53" s="73">
        <f>VLOOKUP($B53,'Indicator Data (national)'!$B$5:$BC$13,39,FALSE)</f>
        <v>3.06666666666667</v>
      </c>
      <c r="AV53" s="73">
        <f>VLOOKUP($B53,'Indicator Data (national)'!$B$5:$BC$13,40,FALSE)</f>
        <v>-0.90269047021865845</v>
      </c>
      <c r="AW53" s="73">
        <v>30</v>
      </c>
      <c r="AX53" s="73" t="s">
        <v>103</v>
      </c>
      <c r="AY53" s="73">
        <v>58.613909999999997</v>
      </c>
      <c r="AZ53" s="73">
        <f>VLOOKUP($B53,'Indicator Data (national)'!$B$5:$BC$13,44,FALSE)</f>
        <v>6.2</v>
      </c>
      <c r="BA53" s="73">
        <f>VLOOKUP($B53,'Indicator Data (national)'!$B$5:$BC$13,45,FALSE)</f>
        <v>102.527455859821</v>
      </c>
      <c r="BB53" s="73">
        <v>26.6</v>
      </c>
      <c r="BC53" s="73">
        <v>49.6</v>
      </c>
      <c r="BD53" s="75"/>
      <c r="BE53" s="75">
        <v>53261</v>
      </c>
      <c r="BF53" s="73">
        <f>VLOOKUP($B53,'Indicator Data (national)'!$B$5:$BC$13,51,FALSE)</f>
        <v>5.2498000000000003E-2</v>
      </c>
      <c r="BG53" s="73">
        <f>VLOOKUP($B53,'Indicator Data (national)'!$B$5:$BC$13,52,FALSE)</f>
        <v>0</v>
      </c>
      <c r="BH53" s="73">
        <f>VLOOKUP($B53,'Indicator Data (national)'!$B$5:$BC$13,53,FALSE)</f>
        <v>1.5508706666666667</v>
      </c>
    </row>
    <row r="54" spans="1:60" x14ac:dyDescent="0.25">
      <c r="A54" s="17" t="s">
        <v>396</v>
      </c>
      <c r="B54" t="s">
        <v>10</v>
      </c>
      <c r="C54" s="127" t="s">
        <v>525</v>
      </c>
      <c r="D54" s="73">
        <v>2</v>
      </c>
      <c r="E54" s="75">
        <v>0</v>
      </c>
      <c r="F54" s="75">
        <v>0</v>
      </c>
      <c r="G54" s="75">
        <v>0</v>
      </c>
      <c r="H54" s="73">
        <v>0</v>
      </c>
      <c r="I54" s="75"/>
      <c r="J54" s="75">
        <v>0</v>
      </c>
      <c r="K54" s="75">
        <v>0</v>
      </c>
      <c r="L54" s="73">
        <f>VLOOKUP($B54,'Indicator Data (national)'!$B$5:$BC$13,12,FALSE)</f>
        <v>-1.0169016122817993</v>
      </c>
      <c r="M54" s="73">
        <v>0.48699999999999999</v>
      </c>
      <c r="N54" s="73">
        <v>0.16900000000000001</v>
      </c>
      <c r="O54" s="73">
        <v>0</v>
      </c>
      <c r="P54" s="75">
        <f>VLOOKUP($B54,'Indicator Data (national)'!$B$5:$BC$13,15,FALSE)</f>
        <v>278567395</v>
      </c>
      <c r="Q54" s="75">
        <f>VLOOKUP($B54,'Indicator Data (national)'!$B$5:$BC$13,16,FALSE)</f>
        <v>408.31</v>
      </c>
      <c r="R54" s="75">
        <f>VLOOKUP($B54,'Indicator Data (national)'!$B$5:$BC$13,17,FALSE)</f>
        <v>291.29000000000002</v>
      </c>
      <c r="S54" s="73">
        <f>VLOOKUP($B54,'Indicator Data (national)'!$B$5:$BC$13,18,FALSE)</f>
        <v>10.836079689929695</v>
      </c>
      <c r="T54" s="73">
        <v>84</v>
      </c>
      <c r="U54" s="73">
        <v>0.20580611715914982</v>
      </c>
      <c r="V54" s="73">
        <f>VLOOKUP($B54,'Indicator Data (national)'!$B$5:$BC$13,21,FALSE)</f>
        <v>1.3</v>
      </c>
      <c r="W54" s="128">
        <v>65.154001230265877</v>
      </c>
      <c r="X54" s="73">
        <f>VLOOKUP($B54,'Indicator Data (national)'!$B$5:$BC$13,22,FALSE)</f>
        <v>40</v>
      </c>
      <c r="Y54" s="73">
        <f>VLOOKUP($B54,'Indicator Data (national)'!$B$5:$BC$13,23,FALSE)</f>
        <v>115</v>
      </c>
      <c r="Z54" s="73">
        <v>1.1000000000000001</v>
      </c>
      <c r="AA54" s="73" t="s">
        <v>103</v>
      </c>
      <c r="AB54" s="73" t="s">
        <v>103</v>
      </c>
      <c r="AC54" s="73">
        <f>VLOOKUP($B54,'Indicator Data (national)'!$B$5:$BC$13,25,FALSE)</f>
        <v>121.66</v>
      </c>
      <c r="AD54" s="73">
        <v>80</v>
      </c>
      <c r="AE54" s="73">
        <f>VLOOKUP($B54,'Indicator Data (national)'!$B$5:$BC$13,27,FALSE)</f>
        <v>0.643983862292831</v>
      </c>
      <c r="AF54" s="73">
        <v>0.3</v>
      </c>
      <c r="AG54" s="75">
        <v>0</v>
      </c>
      <c r="AH54" s="75">
        <v>343.4697381178122</v>
      </c>
      <c r="AI54" s="75">
        <v>0</v>
      </c>
      <c r="AJ54" s="73">
        <v>3</v>
      </c>
      <c r="AK54" s="75">
        <v>0</v>
      </c>
      <c r="AL54" s="75">
        <v>0</v>
      </c>
      <c r="AM54" s="75"/>
      <c r="AN54" s="73">
        <v>2.9533185138139091</v>
      </c>
      <c r="AO54" s="74"/>
      <c r="AP54" s="73">
        <v>0</v>
      </c>
      <c r="AQ54" s="73">
        <v>0.82565893934582402</v>
      </c>
      <c r="AR54" s="73">
        <v>2.1594156875198478</v>
      </c>
      <c r="AS54" s="73">
        <v>5.7478564623690058</v>
      </c>
      <c r="AT54" s="73">
        <v>6.8593204191806922</v>
      </c>
      <c r="AU54" s="73">
        <f>VLOOKUP($B54,'Indicator Data (national)'!$B$5:$BC$13,39,FALSE)</f>
        <v>3.06666666666667</v>
      </c>
      <c r="AV54" s="73">
        <f>VLOOKUP($B54,'Indicator Data (national)'!$B$5:$BC$13,40,FALSE)</f>
        <v>-0.90269047021865845</v>
      </c>
      <c r="AW54" s="73">
        <v>30</v>
      </c>
      <c r="AX54" s="73" t="s">
        <v>103</v>
      </c>
      <c r="AY54" s="73">
        <v>58.613909999999997</v>
      </c>
      <c r="AZ54" s="73">
        <f>VLOOKUP($B54,'Indicator Data (national)'!$B$5:$BC$13,44,FALSE)</f>
        <v>6.2</v>
      </c>
      <c r="BA54" s="73">
        <f>VLOOKUP($B54,'Indicator Data (national)'!$B$5:$BC$13,45,FALSE)</f>
        <v>102.527455859821</v>
      </c>
      <c r="BB54" s="73">
        <v>26.6</v>
      </c>
      <c r="BC54" s="73">
        <v>49.6</v>
      </c>
      <c r="BD54" s="75"/>
      <c r="BE54" s="75">
        <v>19639</v>
      </c>
      <c r="BF54" s="73">
        <f>VLOOKUP($B54,'Indicator Data (national)'!$B$5:$BC$13,51,FALSE)</f>
        <v>5.2498000000000003E-2</v>
      </c>
      <c r="BG54" s="73">
        <f>VLOOKUP($B54,'Indicator Data (national)'!$B$5:$BC$13,52,FALSE)</f>
        <v>0</v>
      </c>
      <c r="BH54" s="73">
        <f>VLOOKUP($B54,'Indicator Data (national)'!$B$5:$BC$13,53,FALSE)</f>
        <v>1.5508706666666667</v>
      </c>
    </row>
    <row r="55" spans="1:60" x14ac:dyDescent="0.25">
      <c r="A55" s="17" t="s">
        <v>397</v>
      </c>
      <c r="B55" t="s">
        <v>10</v>
      </c>
      <c r="C55" s="127" t="s">
        <v>526</v>
      </c>
      <c r="D55" s="73">
        <v>2.25</v>
      </c>
      <c r="E55" s="75">
        <v>0</v>
      </c>
      <c r="F55" s="75">
        <v>0</v>
      </c>
      <c r="G55" s="75">
        <v>0</v>
      </c>
      <c r="H55" s="73">
        <v>0</v>
      </c>
      <c r="I55" s="75"/>
      <c r="J55" s="75">
        <v>0</v>
      </c>
      <c r="K55" s="75">
        <v>0</v>
      </c>
      <c r="L55" s="73">
        <f>VLOOKUP($B55,'Indicator Data (national)'!$B$5:$BC$13,12,FALSE)</f>
        <v>-1.0169016122817993</v>
      </c>
      <c r="M55" s="73">
        <v>0.48699999999999999</v>
      </c>
      <c r="N55" s="73">
        <v>0.1019775</v>
      </c>
      <c r="O55" s="73">
        <v>0</v>
      </c>
      <c r="P55" s="75">
        <f>VLOOKUP($B55,'Indicator Data (national)'!$B$5:$BC$13,15,FALSE)</f>
        <v>278567395</v>
      </c>
      <c r="Q55" s="75">
        <f>VLOOKUP($B55,'Indicator Data (national)'!$B$5:$BC$13,16,FALSE)</f>
        <v>408.31</v>
      </c>
      <c r="R55" s="75">
        <f>VLOOKUP($B55,'Indicator Data (national)'!$B$5:$BC$13,17,FALSE)</f>
        <v>291.29000000000002</v>
      </c>
      <c r="S55" s="73">
        <f>VLOOKUP($B55,'Indicator Data (national)'!$B$5:$BC$13,18,FALSE)</f>
        <v>10.836079689929695</v>
      </c>
      <c r="T55" s="73">
        <v>84</v>
      </c>
      <c r="U55" s="73">
        <v>0.11564929556804195</v>
      </c>
      <c r="V55" s="73">
        <f>VLOOKUP($B55,'Indicator Data (national)'!$B$5:$BC$13,21,FALSE)</f>
        <v>1.3</v>
      </c>
      <c r="W55" s="128">
        <v>90.513337846529424</v>
      </c>
      <c r="X55" s="73">
        <f>VLOOKUP($B55,'Indicator Data (national)'!$B$5:$BC$13,22,FALSE)</f>
        <v>40</v>
      </c>
      <c r="Y55" s="73">
        <f>VLOOKUP($B55,'Indicator Data (national)'!$B$5:$BC$13,23,FALSE)</f>
        <v>115</v>
      </c>
      <c r="Z55" s="73">
        <v>1.1000000000000001</v>
      </c>
      <c r="AA55" s="73" t="s">
        <v>103</v>
      </c>
      <c r="AB55" s="73" t="s">
        <v>103</v>
      </c>
      <c r="AC55" s="73">
        <f>VLOOKUP($B55,'Indicator Data (national)'!$B$5:$BC$13,25,FALSE)</f>
        <v>121.66</v>
      </c>
      <c r="AD55" s="73">
        <v>80</v>
      </c>
      <c r="AE55" s="73">
        <f>VLOOKUP($B55,'Indicator Data (national)'!$B$5:$BC$13,27,FALSE)</f>
        <v>0.643983862292831</v>
      </c>
      <c r="AF55" s="73">
        <v>0.31</v>
      </c>
      <c r="AG55" s="75">
        <v>0</v>
      </c>
      <c r="AH55" s="75">
        <v>0</v>
      </c>
      <c r="AI55" s="75">
        <v>0</v>
      </c>
      <c r="AJ55" s="73">
        <v>3</v>
      </c>
      <c r="AK55" s="75">
        <v>0</v>
      </c>
      <c r="AL55" s="75">
        <v>0</v>
      </c>
      <c r="AM55" s="75"/>
      <c r="AN55" s="73">
        <v>1.7898726263968119</v>
      </c>
      <c r="AO55" s="74"/>
      <c r="AP55" s="73">
        <v>0</v>
      </c>
      <c r="AQ55" s="73">
        <v>0.82050480581386276</v>
      </c>
      <c r="AR55" s="73">
        <v>1.7437680706415566</v>
      </c>
      <c r="AS55" s="73">
        <v>6.0514183011643352</v>
      </c>
      <c r="AT55" s="73">
        <v>8.3078065171524571</v>
      </c>
      <c r="AU55" s="73">
        <f>VLOOKUP($B55,'Indicator Data (national)'!$B$5:$BC$13,39,FALSE)</f>
        <v>3.06666666666667</v>
      </c>
      <c r="AV55" s="73">
        <f>VLOOKUP($B55,'Indicator Data (national)'!$B$5:$BC$13,40,FALSE)</f>
        <v>-0.90269047021865845</v>
      </c>
      <c r="AW55" s="73">
        <v>30</v>
      </c>
      <c r="AX55" s="73" t="s">
        <v>103</v>
      </c>
      <c r="AY55" s="73">
        <v>58.613909999999997</v>
      </c>
      <c r="AZ55" s="73">
        <f>VLOOKUP($B55,'Indicator Data (national)'!$B$5:$BC$13,44,FALSE)</f>
        <v>6.2</v>
      </c>
      <c r="BA55" s="73">
        <f>VLOOKUP($B55,'Indicator Data (national)'!$B$5:$BC$13,45,FALSE)</f>
        <v>102.527455859821</v>
      </c>
      <c r="BB55" s="73">
        <v>26.6</v>
      </c>
      <c r="BC55" s="73">
        <v>49.6</v>
      </c>
      <c r="BD55" s="75"/>
      <c r="BE55" s="75">
        <v>958399</v>
      </c>
      <c r="BF55" s="73">
        <f>VLOOKUP($B55,'Indicator Data (national)'!$B$5:$BC$13,51,FALSE)</f>
        <v>5.2498000000000003E-2</v>
      </c>
      <c r="BG55" s="73">
        <f>VLOOKUP($B55,'Indicator Data (national)'!$B$5:$BC$13,52,FALSE)</f>
        <v>0</v>
      </c>
      <c r="BH55" s="73">
        <f>VLOOKUP($B55,'Indicator Data (national)'!$B$5:$BC$13,53,FALSE)</f>
        <v>1.5508706666666667</v>
      </c>
    </row>
    <row r="56" spans="1:60" x14ac:dyDescent="0.25">
      <c r="A56" s="17" t="s">
        <v>398</v>
      </c>
      <c r="B56" t="s">
        <v>12</v>
      </c>
      <c r="C56" s="127" t="s">
        <v>527</v>
      </c>
      <c r="D56" s="73">
        <v>2.75</v>
      </c>
      <c r="E56" s="75">
        <v>12070</v>
      </c>
      <c r="F56" s="75">
        <v>866</v>
      </c>
      <c r="G56" s="75">
        <v>11</v>
      </c>
      <c r="H56" s="73">
        <v>0</v>
      </c>
      <c r="I56" s="75"/>
      <c r="J56" s="75">
        <v>0</v>
      </c>
      <c r="K56" s="75">
        <v>3</v>
      </c>
      <c r="L56" s="73">
        <f>VLOOKUP($B56,'Indicator Data (national)'!$B$5:$BC$13,12,FALSE)</f>
        <v>-1.2963707447052002</v>
      </c>
      <c r="M56" s="73">
        <v>0.41499999999999998</v>
      </c>
      <c r="N56" s="73">
        <v>0.40525440000000001</v>
      </c>
      <c r="O56" s="73">
        <v>151.84305504749</v>
      </c>
      <c r="P56" s="75">
        <f>VLOOKUP($B56,'Indicator Data (national)'!$B$5:$BC$13,15,FALSE)</f>
        <v>1037425567</v>
      </c>
      <c r="Q56" s="75">
        <f>VLOOKUP($B56,'Indicator Data (national)'!$B$5:$BC$13,16,FALSE)</f>
        <v>901.87</v>
      </c>
      <c r="R56" s="75">
        <f>VLOOKUP($B56,'Indicator Data (national)'!$B$5:$BC$13,17,FALSE)</f>
        <v>773.14</v>
      </c>
      <c r="S56" s="73">
        <f>VLOOKUP($B56,'Indicator Data (national)'!$B$5:$BC$13,18,FALSE)</f>
        <v>13.549064276010903</v>
      </c>
      <c r="T56" s="73">
        <v>51</v>
      </c>
      <c r="U56" s="73">
        <v>0.24500104104814269</v>
      </c>
      <c r="V56" s="73">
        <f>VLOOKUP($B56,'Indicator Data (national)'!$B$5:$BC$13,21,FALSE)</f>
        <v>0.2</v>
      </c>
      <c r="W56" s="128">
        <v>90.5</v>
      </c>
      <c r="X56" s="73">
        <f>VLOOKUP($B56,'Indicator Data (national)'!$B$5:$BC$13,22,FALSE)</f>
        <v>16</v>
      </c>
      <c r="Y56" s="73">
        <f>VLOOKUP($B56,'Indicator Data (national)'!$B$5:$BC$13,23,FALSE)</f>
        <v>102</v>
      </c>
      <c r="Z56" s="73">
        <v>0.5</v>
      </c>
      <c r="AA56" s="73">
        <v>0</v>
      </c>
      <c r="AB56" s="73">
        <v>0</v>
      </c>
      <c r="AC56" s="73">
        <f>VLOOKUP($B56,'Indicator Data (national)'!$B$5:$BC$13,25,FALSE)</f>
        <v>44.24</v>
      </c>
      <c r="AD56" s="73">
        <v>154</v>
      </c>
      <c r="AE56" s="73">
        <f>VLOOKUP($B56,'Indicator Data (national)'!$B$5:$BC$13,27,FALSE)</f>
        <v>0.67375850129521209</v>
      </c>
      <c r="AF56" s="73">
        <v>0.52439999999999998</v>
      </c>
      <c r="AG56" s="75">
        <v>0</v>
      </c>
      <c r="AH56" s="75">
        <v>0</v>
      </c>
      <c r="AI56" s="75">
        <v>772</v>
      </c>
      <c r="AJ56" s="73">
        <v>3</v>
      </c>
      <c r="AK56" s="75">
        <v>0</v>
      </c>
      <c r="AL56" s="75">
        <v>0</v>
      </c>
      <c r="AM56" s="75"/>
      <c r="AN56" s="73">
        <v>12.581623852645846</v>
      </c>
      <c r="AO56" s="74"/>
      <c r="AP56" s="73">
        <v>0</v>
      </c>
      <c r="AQ56" s="73">
        <v>1.1997166266247767</v>
      </c>
      <c r="AR56" s="73">
        <v>0</v>
      </c>
      <c r="AS56" s="73">
        <v>14.900203289595268</v>
      </c>
      <c r="AT56" s="73">
        <v>9.8002525719213942</v>
      </c>
      <c r="AU56" s="73">
        <f>VLOOKUP($B56,'Indicator Data (national)'!$B$5:$BC$13,39,FALSE)</f>
        <v>2.9</v>
      </c>
      <c r="AV56" s="73">
        <f>VLOOKUP($B56,'Indicator Data (national)'!$B$5:$BC$13,40,FALSE)</f>
        <v>-0.7070775032043457</v>
      </c>
      <c r="AW56" s="73">
        <v>35</v>
      </c>
      <c r="AX56" s="73" t="s">
        <v>103</v>
      </c>
      <c r="AY56" s="73">
        <v>28.672419999999999</v>
      </c>
      <c r="AZ56" s="73">
        <f>VLOOKUP($B56,'Indicator Data (national)'!$B$5:$BC$13,44,FALSE)</f>
        <v>1.7</v>
      </c>
      <c r="BA56" s="73">
        <f>VLOOKUP($B56,'Indicator Data (national)'!$B$5:$BC$13,45,FALSE)</f>
        <v>39.292209696785498</v>
      </c>
      <c r="BB56" s="73">
        <v>9.6</v>
      </c>
      <c r="BC56" s="73">
        <v>50.3</v>
      </c>
      <c r="BD56" s="75"/>
      <c r="BE56" s="75">
        <v>487620</v>
      </c>
      <c r="BF56" s="73">
        <f>VLOOKUP($B56,'Indicator Data (national)'!$B$5:$BC$13,51,FALSE)</f>
        <v>0</v>
      </c>
      <c r="BG56" s="73">
        <f>VLOOKUP($B56,'Indicator Data (national)'!$B$5:$BC$13,52,FALSE)</f>
        <v>1.08</v>
      </c>
      <c r="BH56" s="73">
        <f>VLOOKUP($B56,'Indicator Data (national)'!$B$5:$BC$13,53,FALSE)</f>
        <v>1.8837866666666667</v>
      </c>
    </row>
    <row r="57" spans="1:60" x14ac:dyDescent="0.25">
      <c r="A57" s="17" t="s">
        <v>399</v>
      </c>
      <c r="B57" t="s">
        <v>12</v>
      </c>
      <c r="C57" s="127" t="s">
        <v>528</v>
      </c>
      <c r="D57" s="73">
        <v>2.75</v>
      </c>
      <c r="E57" s="75">
        <v>223371</v>
      </c>
      <c r="F57" s="75">
        <v>40680</v>
      </c>
      <c r="G57" s="75">
        <v>644</v>
      </c>
      <c r="H57" s="73">
        <v>0</v>
      </c>
      <c r="I57" s="75"/>
      <c r="J57" s="75">
        <v>3</v>
      </c>
      <c r="K57" s="75">
        <v>893</v>
      </c>
      <c r="L57" s="73">
        <f>VLOOKUP($B57,'Indicator Data (national)'!$B$5:$BC$13,12,FALSE)</f>
        <v>-1.2963707447052002</v>
      </c>
      <c r="M57" s="73">
        <v>0.30199999999999999</v>
      </c>
      <c r="N57" s="73">
        <v>0.55562500000000004</v>
      </c>
      <c r="O57" s="73">
        <v>151.84305504749</v>
      </c>
      <c r="P57" s="75">
        <f>VLOOKUP($B57,'Indicator Data (national)'!$B$5:$BC$13,15,FALSE)</f>
        <v>1037425567</v>
      </c>
      <c r="Q57" s="75">
        <f>VLOOKUP($B57,'Indicator Data (national)'!$B$5:$BC$13,16,FALSE)</f>
        <v>901.87</v>
      </c>
      <c r="R57" s="75">
        <f>VLOOKUP($B57,'Indicator Data (national)'!$B$5:$BC$13,17,FALSE)</f>
        <v>773.14</v>
      </c>
      <c r="S57" s="73">
        <f>VLOOKUP($B57,'Indicator Data (national)'!$B$5:$BC$13,18,FALSE)</f>
        <v>13.549064276010903</v>
      </c>
      <c r="T57" s="73">
        <v>41</v>
      </c>
      <c r="U57" s="73">
        <v>0.39099869546311061</v>
      </c>
      <c r="V57" s="73">
        <f>VLOOKUP($B57,'Indicator Data (national)'!$B$5:$BC$13,21,FALSE)</f>
        <v>0.2</v>
      </c>
      <c r="W57" s="128">
        <v>92</v>
      </c>
      <c r="X57" s="73">
        <f>VLOOKUP($B57,'Indicator Data (national)'!$B$5:$BC$13,22,FALSE)</f>
        <v>16</v>
      </c>
      <c r="Y57" s="73">
        <f>VLOOKUP($B57,'Indicator Data (national)'!$B$5:$BC$13,23,FALSE)</f>
        <v>102</v>
      </c>
      <c r="Z57" s="73">
        <v>0.7</v>
      </c>
      <c r="AA57" s="73">
        <v>0</v>
      </c>
      <c r="AB57" s="73">
        <v>34</v>
      </c>
      <c r="AC57" s="73">
        <f>VLOOKUP($B57,'Indicator Data (national)'!$B$5:$BC$13,25,FALSE)</f>
        <v>44.24</v>
      </c>
      <c r="AD57" s="73">
        <v>154</v>
      </c>
      <c r="AE57" s="73">
        <f>VLOOKUP($B57,'Indicator Data (national)'!$B$5:$BC$13,27,FALSE)</f>
        <v>0.67375850129521209</v>
      </c>
      <c r="AF57" s="73">
        <v>0.34689999999999999</v>
      </c>
      <c r="AG57" s="75">
        <v>0</v>
      </c>
      <c r="AH57" s="75">
        <v>15086</v>
      </c>
      <c r="AI57" s="75">
        <v>72</v>
      </c>
      <c r="AJ57" s="73">
        <v>4</v>
      </c>
      <c r="AK57" s="75">
        <v>66402</v>
      </c>
      <c r="AL57" s="75">
        <v>63941</v>
      </c>
      <c r="AM57" s="75"/>
      <c r="AN57" s="73">
        <v>11.054108603179454</v>
      </c>
      <c r="AO57" s="74"/>
      <c r="AP57" s="73">
        <v>0</v>
      </c>
      <c r="AQ57" s="73">
        <v>1.1000233192077902</v>
      </c>
      <c r="AR57" s="73">
        <v>0</v>
      </c>
      <c r="AS57" s="73">
        <v>10.700299933258819</v>
      </c>
      <c r="AT57" s="73">
        <v>1.3002468619583309</v>
      </c>
      <c r="AU57" s="73">
        <f>VLOOKUP($B57,'Indicator Data (national)'!$B$5:$BC$13,39,FALSE)</f>
        <v>2.9</v>
      </c>
      <c r="AV57" s="73">
        <f>VLOOKUP($B57,'Indicator Data (national)'!$B$5:$BC$13,40,FALSE)</f>
        <v>-0.7070775032043457</v>
      </c>
      <c r="AW57" s="73">
        <v>35</v>
      </c>
      <c r="AX57" s="73" t="s">
        <v>103</v>
      </c>
      <c r="AY57" s="73">
        <v>28.672419999999999</v>
      </c>
      <c r="AZ57" s="73">
        <f>VLOOKUP($B57,'Indicator Data (national)'!$B$5:$BC$13,44,FALSE)</f>
        <v>1.7</v>
      </c>
      <c r="BA57" s="73">
        <f>VLOOKUP($B57,'Indicator Data (national)'!$B$5:$BC$13,45,FALSE)</f>
        <v>39.292209696785498</v>
      </c>
      <c r="BB57" s="73">
        <v>9.6</v>
      </c>
      <c r="BC57" s="73">
        <v>50.3</v>
      </c>
      <c r="BD57" s="75"/>
      <c r="BE57" s="75">
        <v>593821</v>
      </c>
      <c r="BF57" s="73">
        <f>VLOOKUP($B57,'Indicator Data (national)'!$B$5:$BC$13,51,FALSE)</f>
        <v>0</v>
      </c>
      <c r="BG57" s="73">
        <f>VLOOKUP($B57,'Indicator Data (national)'!$B$5:$BC$13,52,FALSE)</f>
        <v>1.08</v>
      </c>
      <c r="BH57" s="73">
        <f>VLOOKUP($B57,'Indicator Data (national)'!$B$5:$BC$13,53,FALSE)</f>
        <v>1.8837866666666667</v>
      </c>
    </row>
    <row r="58" spans="1:60" x14ac:dyDescent="0.25">
      <c r="A58" s="17" t="s">
        <v>400</v>
      </c>
      <c r="B58" t="s">
        <v>12</v>
      </c>
      <c r="C58" s="127" t="s">
        <v>529</v>
      </c>
      <c r="D58" s="73">
        <v>2.25</v>
      </c>
      <c r="E58" s="75">
        <v>1065567</v>
      </c>
      <c r="F58" s="75">
        <v>567354</v>
      </c>
      <c r="G58" s="75">
        <v>1582</v>
      </c>
      <c r="H58" s="73">
        <v>0.15625</v>
      </c>
      <c r="I58" s="75"/>
      <c r="J58" s="75">
        <v>0</v>
      </c>
      <c r="K58" s="75">
        <v>5</v>
      </c>
      <c r="L58" s="73">
        <f>VLOOKUP($B58,'Indicator Data (national)'!$B$5:$BC$13,12,FALSE)</f>
        <v>-1.2963707447052002</v>
      </c>
      <c r="M58" s="73">
        <v>0.313</v>
      </c>
      <c r="N58" s="73">
        <v>0.62007299999999999</v>
      </c>
      <c r="O58" s="73">
        <v>151.84305504749</v>
      </c>
      <c r="P58" s="75">
        <f>VLOOKUP($B58,'Indicator Data (national)'!$B$5:$BC$13,15,FALSE)</f>
        <v>1037425567</v>
      </c>
      <c r="Q58" s="75">
        <f>VLOOKUP($B58,'Indicator Data (national)'!$B$5:$BC$13,16,FALSE)</f>
        <v>901.87</v>
      </c>
      <c r="R58" s="75">
        <f>VLOOKUP($B58,'Indicator Data (national)'!$B$5:$BC$13,17,FALSE)</f>
        <v>773.14</v>
      </c>
      <c r="S58" s="73">
        <f>VLOOKUP($B58,'Indicator Data (national)'!$B$5:$BC$13,18,FALSE)</f>
        <v>13.549064276010903</v>
      </c>
      <c r="T58" s="73">
        <v>190</v>
      </c>
      <c r="U58" s="73">
        <v>0.29799954099641712</v>
      </c>
      <c r="V58" s="73">
        <f>VLOOKUP($B58,'Indicator Data (national)'!$B$5:$BC$13,21,FALSE)</f>
        <v>0.2</v>
      </c>
      <c r="W58" s="128">
        <v>105.50000000000001</v>
      </c>
      <c r="X58" s="73">
        <f>VLOOKUP($B58,'Indicator Data (national)'!$B$5:$BC$13,22,FALSE)</f>
        <v>16</v>
      </c>
      <c r="Y58" s="73">
        <f>VLOOKUP($B58,'Indicator Data (national)'!$B$5:$BC$13,23,FALSE)</f>
        <v>102</v>
      </c>
      <c r="Z58" s="73">
        <v>0.5</v>
      </c>
      <c r="AA58" s="73">
        <v>3</v>
      </c>
      <c r="AB58" s="73">
        <v>25</v>
      </c>
      <c r="AC58" s="73">
        <f>VLOOKUP($B58,'Indicator Data (national)'!$B$5:$BC$13,25,FALSE)</f>
        <v>44.24</v>
      </c>
      <c r="AD58" s="73">
        <v>154</v>
      </c>
      <c r="AE58" s="73">
        <f>VLOOKUP($B58,'Indicator Data (national)'!$B$5:$BC$13,27,FALSE)</f>
        <v>0.67375850129521209</v>
      </c>
      <c r="AF58" s="73">
        <v>0.44769999999999999</v>
      </c>
      <c r="AG58" s="75">
        <v>227286.44368056351</v>
      </c>
      <c r="AH58" s="75">
        <v>21058.641512135378</v>
      </c>
      <c r="AI58" s="75">
        <v>8167</v>
      </c>
      <c r="AJ58" s="73">
        <v>3</v>
      </c>
      <c r="AK58" s="75">
        <v>0</v>
      </c>
      <c r="AL58" s="75">
        <v>0</v>
      </c>
      <c r="AM58" s="75"/>
      <c r="AN58" s="73">
        <v>10.604766387178522</v>
      </c>
      <c r="AO58" s="74"/>
      <c r="AP58" s="73">
        <v>0</v>
      </c>
      <c r="AQ58" s="73">
        <v>0.50001041688368508</v>
      </c>
      <c r="AR58" s="73">
        <v>0</v>
      </c>
      <c r="AS58" s="73">
        <v>12.700075190960417</v>
      </c>
      <c r="AT58" s="73">
        <v>4.6000958353299026</v>
      </c>
      <c r="AU58" s="73">
        <f>VLOOKUP($B58,'Indicator Data (national)'!$B$5:$BC$13,39,FALSE)</f>
        <v>2.9</v>
      </c>
      <c r="AV58" s="73">
        <f>VLOOKUP($B58,'Indicator Data (national)'!$B$5:$BC$13,40,FALSE)</f>
        <v>-0.7070775032043457</v>
      </c>
      <c r="AW58" s="73">
        <v>35</v>
      </c>
      <c r="AX58" s="73" t="s">
        <v>103</v>
      </c>
      <c r="AY58" s="73">
        <v>28.672419999999999</v>
      </c>
      <c r="AZ58" s="73">
        <f>VLOOKUP($B58,'Indicator Data (national)'!$B$5:$BC$13,44,FALSE)</f>
        <v>1.7</v>
      </c>
      <c r="BA58" s="73">
        <f>VLOOKUP($B58,'Indicator Data (national)'!$B$5:$BC$13,45,FALSE)</f>
        <v>39.292209696785498</v>
      </c>
      <c r="BB58" s="73">
        <v>9.6</v>
      </c>
      <c r="BC58" s="73">
        <v>50.3</v>
      </c>
      <c r="BD58" s="75"/>
      <c r="BE58" s="75">
        <v>2037713</v>
      </c>
      <c r="BF58" s="73">
        <f>VLOOKUP($B58,'Indicator Data (national)'!$B$5:$BC$13,51,FALSE)</f>
        <v>0</v>
      </c>
      <c r="BG58" s="73">
        <f>VLOOKUP($B58,'Indicator Data (national)'!$B$5:$BC$13,52,FALSE)</f>
        <v>1.08</v>
      </c>
      <c r="BH58" s="73">
        <f>VLOOKUP($B58,'Indicator Data (national)'!$B$5:$BC$13,53,FALSE)</f>
        <v>1.8837866666666667</v>
      </c>
    </row>
    <row r="59" spans="1:60" x14ac:dyDescent="0.25">
      <c r="A59" s="17" t="s">
        <v>401</v>
      </c>
      <c r="B59" t="s">
        <v>12</v>
      </c>
      <c r="C59" s="127" t="s">
        <v>530</v>
      </c>
      <c r="D59" s="73">
        <v>2.75</v>
      </c>
      <c r="E59" s="75">
        <v>1250967</v>
      </c>
      <c r="F59" s="75">
        <v>610761</v>
      </c>
      <c r="G59" s="75">
        <v>10151</v>
      </c>
      <c r="H59" s="73">
        <v>0.15625</v>
      </c>
      <c r="I59" s="75"/>
      <c r="J59" s="75">
        <v>0</v>
      </c>
      <c r="K59" s="75">
        <v>0</v>
      </c>
      <c r="L59" s="73">
        <f>VLOOKUP($B59,'Indicator Data (national)'!$B$5:$BC$13,12,FALSE)</f>
        <v>-1.2963707447052002</v>
      </c>
      <c r="M59" s="73">
        <v>0.30099999999999999</v>
      </c>
      <c r="N59" s="73">
        <v>0.66407490000000002</v>
      </c>
      <c r="O59" s="73">
        <v>151.84305504749</v>
      </c>
      <c r="P59" s="75">
        <f>VLOOKUP($B59,'Indicator Data (national)'!$B$5:$BC$13,15,FALSE)</f>
        <v>1037425567</v>
      </c>
      <c r="Q59" s="75">
        <f>VLOOKUP($B59,'Indicator Data (national)'!$B$5:$BC$13,16,FALSE)</f>
        <v>901.87</v>
      </c>
      <c r="R59" s="75">
        <f>VLOOKUP($B59,'Indicator Data (national)'!$B$5:$BC$13,17,FALSE)</f>
        <v>773.14</v>
      </c>
      <c r="S59" s="73">
        <f>VLOOKUP($B59,'Indicator Data (national)'!$B$5:$BC$13,18,FALSE)</f>
        <v>13.549064276010903</v>
      </c>
      <c r="T59" s="73">
        <v>166</v>
      </c>
      <c r="U59" s="73">
        <v>0.41500046780845645</v>
      </c>
      <c r="V59" s="73">
        <f>VLOOKUP($B59,'Indicator Data (national)'!$B$5:$BC$13,21,FALSE)</f>
        <v>0.2</v>
      </c>
      <c r="W59" s="128">
        <v>96.500000000000014</v>
      </c>
      <c r="X59" s="73">
        <f>VLOOKUP($B59,'Indicator Data (national)'!$B$5:$BC$13,22,FALSE)</f>
        <v>16</v>
      </c>
      <c r="Y59" s="73">
        <f>VLOOKUP($B59,'Indicator Data (national)'!$B$5:$BC$13,23,FALSE)</f>
        <v>102</v>
      </c>
      <c r="Z59" s="73">
        <v>0.2</v>
      </c>
      <c r="AA59" s="73">
        <v>190</v>
      </c>
      <c r="AB59" s="73">
        <v>30</v>
      </c>
      <c r="AC59" s="73">
        <f>VLOOKUP($B59,'Indicator Data (national)'!$B$5:$BC$13,25,FALSE)</f>
        <v>44.24</v>
      </c>
      <c r="AD59" s="73">
        <v>154</v>
      </c>
      <c r="AE59" s="73">
        <f>VLOOKUP($B59,'Indicator Data (national)'!$B$5:$BC$13,27,FALSE)</f>
        <v>0.67375850129521209</v>
      </c>
      <c r="AF59" s="73">
        <v>0.35260000000000002</v>
      </c>
      <c r="AG59" s="75">
        <v>0</v>
      </c>
      <c r="AH59" s="75">
        <v>35158.767665803134</v>
      </c>
      <c r="AI59" s="75">
        <v>11742</v>
      </c>
      <c r="AJ59" s="73">
        <v>3</v>
      </c>
      <c r="AK59" s="75">
        <v>0</v>
      </c>
      <c r="AL59" s="75">
        <v>0</v>
      </c>
      <c r="AM59" s="75"/>
      <c r="AN59" s="73">
        <v>14.648853246336776</v>
      </c>
      <c r="AO59" s="74"/>
      <c r="AP59" s="73">
        <v>0</v>
      </c>
      <c r="AQ59" s="73">
        <v>1.2000323207021673</v>
      </c>
      <c r="AR59" s="73">
        <v>0</v>
      </c>
      <c r="AS59" s="73">
        <v>17.899987627231202</v>
      </c>
      <c r="AT59" s="73">
        <v>1.4000166653620549</v>
      </c>
      <c r="AU59" s="73">
        <f>VLOOKUP($B59,'Indicator Data (national)'!$B$5:$BC$13,39,FALSE)</f>
        <v>2.9</v>
      </c>
      <c r="AV59" s="73">
        <f>VLOOKUP($B59,'Indicator Data (national)'!$B$5:$BC$13,40,FALSE)</f>
        <v>-0.7070775032043457</v>
      </c>
      <c r="AW59" s="73">
        <v>35</v>
      </c>
      <c r="AX59" s="73" t="s">
        <v>103</v>
      </c>
      <c r="AY59" s="73">
        <v>28.672419999999999</v>
      </c>
      <c r="AZ59" s="73">
        <f>VLOOKUP($B59,'Indicator Data (national)'!$B$5:$BC$13,44,FALSE)</f>
        <v>1.7</v>
      </c>
      <c r="BA59" s="73">
        <f>VLOOKUP($B59,'Indicator Data (national)'!$B$5:$BC$13,45,FALSE)</f>
        <v>39.292209696785498</v>
      </c>
      <c r="BB59" s="73">
        <v>9.6</v>
      </c>
      <c r="BC59" s="73">
        <v>50.3</v>
      </c>
      <c r="BD59" s="75"/>
      <c r="BE59" s="75">
        <v>3402094</v>
      </c>
      <c r="BF59" s="73">
        <f>VLOOKUP($B59,'Indicator Data (national)'!$B$5:$BC$13,51,FALSE)</f>
        <v>0</v>
      </c>
      <c r="BG59" s="73">
        <f>VLOOKUP($B59,'Indicator Data (national)'!$B$5:$BC$13,52,FALSE)</f>
        <v>1.08</v>
      </c>
      <c r="BH59" s="73">
        <f>VLOOKUP($B59,'Indicator Data (national)'!$B$5:$BC$13,53,FALSE)</f>
        <v>1.8837866666666667</v>
      </c>
    </row>
    <row r="60" spans="1:60" x14ac:dyDescent="0.25">
      <c r="A60" s="17" t="s">
        <v>402</v>
      </c>
      <c r="B60" t="s">
        <v>12</v>
      </c>
      <c r="C60" s="127" t="s">
        <v>531</v>
      </c>
      <c r="D60" s="73">
        <v>3.25</v>
      </c>
      <c r="E60" s="75">
        <v>724618</v>
      </c>
      <c r="F60" s="75">
        <v>394571</v>
      </c>
      <c r="G60" s="75">
        <v>2707</v>
      </c>
      <c r="H60" s="73">
        <v>0.1875</v>
      </c>
      <c r="I60" s="75"/>
      <c r="J60" s="75">
        <v>0</v>
      </c>
      <c r="K60" s="75">
        <v>0</v>
      </c>
      <c r="L60" s="73">
        <f>VLOOKUP($B60,'Indicator Data (national)'!$B$5:$BC$13,12,FALSE)</f>
        <v>-1.2963707447052002</v>
      </c>
      <c r="M60" s="73">
        <v>0.28399999999999997</v>
      </c>
      <c r="N60" s="73">
        <v>0.64611300000000005</v>
      </c>
      <c r="O60" s="73">
        <v>151.84305504749</v>
      </c>
      <c r="P60" s="75">
        <f>VLOOKUP($B60,'Indicator Data (national)'!$B$5:$BC$13,15,FALSE)</f>
        <v>1037425567</v>
      </c>
      <c r="Q60" s="75">
        <f>VLOOKUP($B60,'Indicator Data (national)'!$B$5:$BC$13,16,FALSE)</f>
        <v>901.87</v>
      </c>
      <c r="R60" s="75">
        <f>VLOOKUP($B60,'Indicator Data (national)'!$B$5:$BC$13,17,FALSE)</f>
        <v>773.14</v>
      </c>
      <c r="S60" s="73">
        <f>VLOOKUP($B60,'Indicator Data (national)'!$B$5:$BC$13,18,FALSE)</f>
        <v>13.549064276010903</v>
      </c>
      <c r="T60" s="73">
        <v>140</v>
      </c>
      <c r="U60" s="73">
        <v>0.27500010782570189</v>
      </c>
      <c r="V60" s="73">
        <f>VLOOKUP($B60,'Indicator Data (national)'!$B$5:$BC$13,21,FALSE)</f>
        <v>0.2</v>
      </c>
      <c r="W60" s="128">
        <v>98.5</v>
      </c>
      <c r="X60" s="73">
        <f>VLOOKUP($B60,'Indicator Data (national)'!$B$5:$BC$13,22,FALSE)</f>
        <v>16</v>
      </c>
      <c r="Y60" s="73">
        <f>VLOOKUP($B60,'Indicator Data (national)'!$B$5:$BC$13,23,FALSE)</f>
        <v>102</v>
      </c>
      <c r="Z60" s="73">
        <v>0.3</v>
      </c>
      <c r="AA60" s="73">
        <v>30</v>
      </c>
      <c r="AB60" s="73">
        <v>11</v>
      </c>
      <c r="AC60" s="73">
        <f>VLOOKUP($B60,'Indicator Data (national)'!$B$5:$BC$13,25,FALSE)</f>
        <v>44.24</v>
      </c>
      <c r="AD60" s="73">
        <v>154</v>
      </c>
      <c r="AE60" s="73">
        <f>VLOOKUP($B60,'Indicator Data (national)'!$B$5:$BC$13,27,FALSE)</f>
        <v>0.67375850129521209</v>
      </c>
      <c r="AF60" s="73">
        <v>0.39829999999999999</v>
      </c>
      <c r="AG60" s="75">
        <v>441</v>
      </c>
      <c r="AH60" s="75">
        <v>34396.819059670554</v>
      </c>
      <c r="AI60" s="75">
        <v>12419</v>
      </c>
      <c r="AJ60" s="73">
        <v>4</v>
      </c>
      <c r="AK60" s="75">
        <v>0</v>
      </c>
      <c r="AL60" s="75">
        <v>17054</v>
      </c>
      <c r="AM60" s="75"/>
      <c r="AN60" s="73">
        <v>11.772973283374249</v>
      </c>
      <c r="AO60" s="74"/>
      <c r="AP60" s="73">
        <v>0</v>
      </c>
      <c r="AQ60" s="73">
        <v>0.89998133712333295</v>
      </c>
      <c r="AR60" s="73">
        <v>0</v>
      </c>
      <c r="AS60" s="73">
        <v>12.999985643941026</v>
      </c>
      <c r="AT60" s="73">
        <v>3.300027276512052</v>
      </c>
      <c r="AU60" s="73">
        <f>VLOOKUP($B60,'Indicator Data (national)'!$B$5:$BC$13,39,FALSE)</f>
        <v>2.9</v>
      </c>
      <c r="AV60" s="73">
        <f>VLOOKUP($B60,'Indicator Data (national)'!$B$5:$BC$13,40,FALSE)</f>
        <v>-0.7070775032043457</v>
      </c>
      <c r="AW60" s="73">
        <v>35</v>
      </c>
      <c r="AX60" s="73" t="s">
        <v>103</v>
      </c>
      <c r="AY60" s="73">
        <v>28.672419999999999</v>
      </c>
      <c r="AZ60" s="73">
        <f>VLOOKUP($B60,'Indicator Data (national)'!$B$5:$BC$13,44,FALSE)</f>
        <v>1.7</v>
      </c>
      <c r="BA60" s="73">
        <f>VLOOKUP($B60,'Indicator Data (national)'!$B$5:$BC$13,45,FALSE)</f>
        <v>39.292209696785498</v>
      </c>
      <c r="BB60" s="73">
        <v>9.6</v>
      </c>
      <c r="BC60" s="73">
        <v>50.3</v>
      </c>
      <c r="BD60" s="75"/>
      <c r="BE60" s="75">
        <v>3328365</v>
      </c>
      <c r="BF60" s="73">
        <f>VLOOKUP($B60,'Indicator Data (national)'!$B$5:$BC$13,51,FALSE)</f>
        <v>0</v>
      </c>
      <c r="BG60" s="73">
        <f>VLOOKUP($B60,'Indicator Data (national)'!$B$5:$BC$13,52,FALSE)</f>
        <v>1.08</v>
      </c>
      <c r="BH60" s="73">
        <f>VLOOKUP($B60,'Indicator Data (national)'!$B$5:$BC$13,53,FALSE)</f>
        <v>1.8837866666666667</v>
      </c>
    </row>
    <row r="61" spans="1:60" x14ac:dyDescent="0.25">
      <c r="A61" s="17" t="s">
        <v>403</v>
      </c>
      <c r="B61" t="s">
        <v>12</v>
      </c>
      <c r="C61" s="127" t="s">
        <v>532</v>
      </c>
      <c r="D61" s="73">
        <v>2.75</v>
      </c>
      <c r="E61" s="75">
        <v>995650</v>
      </c>
      <c r="F61" s="75">
        <v>851719</v>
      </c>
      <c r="G61" s="75">
        <v>4647</v>
      </c>
      <c r="H61" s="73">
        <v>0.15625</v>
      </c>
      <c r="I61" s="75"/>
      <c r="J61" s="75">
        <v>3</v>
      </c>
      <c r="K61" s="75">
        <v>0</v>
      </c>
      <c r="L61" s="73">
        <f>VLOOKUP($B61,'Indicator Data (national)'!$B$5:$BC$13,12,FALSE)</f>
        <v>-1.2963707447052002</v>
      </c>
      <c r="M61" s="73">
        <v>0.29599999999999999</v>
      </c>
      <c r="N61" s="73">
        <v>0.60866439999999999</v>
      </c>
      <c r="O61" s="73">
        <v>151.84305504749</v>
      </c>
      <c r="P61" s="75">
        <f>VLOOKUP($B61,'Indicator Data (national)'!$B$5:$BC$13,15,FALSE)</f>
        <v>1037425567</v>
      </c>
      <c r="Q61" s="75">
        <f>VLOOKUP($B61,'Indicator Data (national)'!$B$5:$BC$13,16,FALSE)</f>
        <v>901.87</v>
      </c>
      <c r="R61" s="75">
        <f>VLOOKUP($B61,'Indicator Data (national)'!$B$5:$BC$13,17,FALSE)</f>
        <v>773.14</v>
      </c>
      <c r="S61" s="73">
        <f>VLOOKUP($B61,'Indicator Data (national)'!$B$5:$BC$13,18,FALSE)</f>
        <v>13.549064276010903</v>
      </c>
      <c r="T61" s="73">
        <v>168</v>
      </c>
      <c r="U61" s="73">
        <v>0.32000036782003793</v>
      </c>
      <c r="V61" s="73">
        <f>VLOOKUP($B61,'Indicator Data (national)'!$B$5:$BC$13,21,FALSE)</f>
        <v>0.2</v>
      </c>
      <c r="W61" s="128">
        <v>103.50000000000001</v>
      </c>
      <c r="X61" s="73">
        <f>VLOOKUP($B61,'Indicator Data (national)'!$B$5:$BC$13,22,FALSE)</f>
        <v>16</v>
      </c>
      <c r="Y61" s="73">
        <f>VLOOKUP($B61,'Indicator Data (national)'!$B$5:$BC$13,23,FALSE)</f>
        <v>102</v>
      </c>
      <c r="Z61" s="73">
        <v>0.2</v>
      </c>
      <c r="AA61" s="73">
        <v>84</v>
      </c>
      <c r="AB61" s="73">
        <v>4</v>
      </c>
      <c r="AC61" s="73">
        <f>VLOOKUP($B61,'Indicator Data (national)'!$B$5:$BC$13,25,FALSE)</f>
        <v>44.24</v>
      </c>
      <c r="AD61" s="73">
        <v>154</v>
      </c>
      <c r="AE61" s="73">
        <f>VLOOKUP($B61,'Indicator Data (national)'!$B$5:$BC$13,27,FALSE)</f>
        <v>0.67375850129521209</v>
      </c>
      <c r="AF61" s="73">
        <v>0.37190000000000001</v>
      </c>
      <c r="AG61" s="75">
        <v>308098.55631943652</v>
      </c>
      <c r="AH61" s="75">
        <v>28135.351966268725</v>
      </c>
      <c r="AI61" s="75">
        <v>22272</v>
      </c>
      <c r="AJ61" s="73">
        <v>4</v>
      </c>
      <c r="AK61" s="75">
        <v>0</v>
      </c>
      <c r="AL61" s="75">
        <v>30476</v>
      </c>
      <c r="AM61" s="75"/>
      <c r="AN61" s="73">
        <v>11.952699124930751</v>
      </c>
      <c r="AO61" s="74"/>
      <c r="AP61" s="73">
        <v>0</v>
      </c>
      <c r="AQ61" s="73">
        <v>0.40004040193806872</v>
      </c>
      <c r="AR61" s="73">
        <v>0</v>
      </c>
      <c r="AS61" s="73">
        <v>13.399976126127505</v>
      </c>
      <c r="AT61" s="73">
        <v>3.4000373411851843</v>
      </c>
      <c r="AU61" s="73">
        <f>VLOOKUP($B61,'Indicator Data (national)'!$B$5:$BC$13,39,FALSE)</f>
        <v>2.9</v>
      </c>
      <c r="AV61" s="73">
        <f>VLOOKUP($B61,'Indicator Data (national)'!$B$5:$BC$13,40,FALSE)</f>
        <v>-0.7070775032043457</v>
      </c>
      <c r="AW61" s="73">
        <v>35</v>
      </c>
      <c r="AX61" s="73" t="s">
        <v>103</v>
      </c>
      <c r="AY61" s="73">
        <v>28.672419999999999</v>
      </c>
      <c r="AZ61" s="73">
        <f>VLOOKUP($B61,'Indicator Data (national)'!$B$5:$BC$13,44,FALSE)</f>
        <v>1.7</v>
      </c>
      <c r="BA61" s="73">
        <f>VLOOKUP($B61,'Indicator Data (national)'!$B$5:$BC$13,45,FALSE)</f>
        <v>39.292209696785498</v>
      </c>
      <c r="BB61" s="73">
        <v>9.6</v>
      </c>
      <c r="BC61" s="73">
        <v>50.3</v>
      </c>
      <c r="BD61" s="75"/>
      <c r="BE61" s="75">
        <v>2722482</v>
      </c>
      <c r="BF61" s="73">
        <f>VLOOKUP($B61,'Indicator Data (national)'!$B$5:$BC$13,51,FALSE)</f>
        <v>0</v>
      </c>
      <c r="BG61" s="73">
        <f>VLOOKUP($B61,'Indicator Data (national)'!$B$5:$BC$13,52,FALSE)</f>
        <v>1.08</v>
      </c>
      <c r="BH61" s="73">
        <f>VLOOKUP($B61,'Indicator Data (national)'!$B$5:$BC$13,53,FALSE)</f>
        <v>1.8837866666666667</v>
      </c>
    </row>
    <row r="62" spans="1:60" x14ac:dyDescent="0.25">
      <c r="A62" s="17" t="s">
        <v>404</v>
      </c>
      <c r="B62" t="s">
        <v>12</v>
      </c>
      <c r="C62" s="127" t="s">
        <v>533</v>
      </c>
      <c r="D62" s="73">
        <v>3</v>
      </c>
      <c r="E62" s="75">
        <v>1350404</v>
      </c>
      <c r="F62" s="75">
        <v>542141</v>
      </c>
      <c r="G62" s="75">
        <v>2009</v>
      </c>
      <c r="H62" s="73">
        <v>0.125</v>
      </c>
      <c r="I62" s="75"/>
      <c r="J62" s="75">
        <v>0</v>
      </c>
      <c r="K62" s="75">
        <v>6</v>
      </c>
      <c r="L62" s="73">
        <f>VLOOKUP($B62,'Indicator Data (national)'!$B$5:$BC$13,12,FALSE)</f>
        <v>-1.2963707447052002</v>
      </c>
      <c r="M62" s="73">
        <v>0.30399999999999999</v>
      </c>
      <c r="N62" s="73">
        <v>0.64100380000000001</v>
      </c>
      <c r="O62" s="73">
        <v>151.84305504749</v>
      </c>
      <c r="P62" s="75">
        <f>VLOOKUP($B62,'Indicator Data (national)'!$B$5:$BC$13,15,FALSE)</f>
        <v>1037425567</v>
      </c>
      <c r="Q62" s="75">
        <f>VLOOKUP($B62,'Indicator Data (national)'!$B$5:$BC$13,16,FALSE)</f>
        <v>901.87</v>
      </c>
      <c r="R62" s="75">
        <f>VLOOKUP($B62,'Indicator Data (national)'!$B$5:$BC$13,17,FALSE)</f>
        <v>773.14</v>
      </c>
      <c r="S62" s="73">
        <f>VLOOKUP($B62,'Indicator Data (national)'!$B$5:$BC$13,18,FALSE)</f>
        <v>13.549064276010903</v>
      </c>
      <c r="T62" s="73">
        <v>160</v>
      </c>
      <c r="U62" s="73">
        <v>0.37600038920917561</v>
      </c>
      <c r="V62" s="73">
        <f>VLOOKUP($B62,'Indicator Data (national)'!$B$5:$BC$13,21,FALSE)</f>
        <v>0.2</v>
      </c>
      <c r="W62" s="128">
        <v>99</v>
      </c>
      <c r="X62" s="73">
        <f>VLOOKUP($B62,'Indicator Data (national)'!$B$5:$BC$13,22,FALSE)</f>
        <v>16</v>
      </c>
      <c r="Y62" s="73">
        <f>VLOOKUP($B62,'Indicator Data (national)'!$B$5:$BC$13,23,FALSE)</f>
        <v>102</v>
      </c>
      <c r="Z62" s="73">
        <v>0.2</v>
      </c>
      <c r="AA62" s="73">
        <v>48</v>
      </c>
      <c r="AB62" s="73">
        <v>10</v>
      </c>
      <c r="AC62" s="73">
        <f>VLOOKUP($B62,'Indicator Data (national)'!$B$5:$BC$13,25,FALSE)</f>
        <v>44.24</v>
      </c>
      <c r="AD62" s="73">
        <v>154</v>
      </c>
      <c r="AE62" s="73">
        <f>VLOOKUP($B62,'Indicator Data (national)'!$B$5:$BC$13,27,FALSE)</f>
        <v>0.67375850129521209</v>
      </c>
      <c r="AF62" s="73">
        <v>0.38450000000000001</v>
      </c>
      <c r="AG62" s="75">
        <v>0</v>
      </c>
      <c r="AH62" s="75">
        <v>36581.511289157192</v>
      </c>
      <c r="AI62" s="75">
        <v>7355</v>
      </c>
      <c r="AJ62" s="73">
        <v>4</v>
      </c>
      <c r="AK62" s="75">
        <v>0</v>
      </c>
      <c r="AL62" s="75">
        <v>0</v>
      </c>
      <c r="AM62" s="75"/>
      <c r="AN62" s="73">
        <v>10.514838150733642</v>
      </c>
      <c r="AO62" s="74"/>
      <c r="AP62" s="73">
        <v>0</v>
      </c>
      <c r="AQ62" s="73">
        <v>0.69997260566050712</v>
      </c>
      <c r="AR62" s="73">
        <v>0</v>
      </c>
      <c r="AS62" s="73">
        <v>23.500024965284759</v>
      </c>
      <c r="AT62" s="73">
        <v>1.3999452113210142</v>
      </c>
      <c r="AU62" s="73">
        <f>VLOOKUP($B62,'Indicator Data (national)'!$B$5:$BC$13,39,FALSE)</f>
        <v>2.9</v>
      </c>
      <c r="AV62" s="73">
        <f>VLOOKUP($B62,'Indicator Data (national)'!$B$5:$BC$13,40,FALSE)</f>
        <v>-0.7070775032043457</v>
      </c>
      <c r="AW62" s="73">
        <v>35</v>
      </c>
      <c r="AX62" s="73" t="s">
        <v>103</v>
      </c>
      <c r="AY62" s="73">
        <v>28.672419999999999</v>
      </c>
      <c r="AZ62" s="73">
        <f>VLOOKUP($B62,'Indicator Data (national)'!$B$5:$BC$13,44,FALSE)</f>
        <v>1.7</v>
      </c>
      <c r="BA62" s="73">
        <f>VLOOKUP($B62,'Indicator Data (national)'!$B$5:$BC$13,45,FALSE)</f>
        <v>39.292209696785498</v>
      </c>
      <c r="BB62" s="73">
        <v>9.6</v>
      </c>
      <c r="BC62" s="73">
        <v>50.3</v>
      </c>
      <c r="BD62" s="75"/>
      <c r="BE62" s="75">
        <v>3539764</v>
      </c>
      <c r="BF62" s="73">
        <f>VLOOKUP($B62,'Indicator Data (national)'!$B$5:$BC$13,51,FALSE)</f>
        <v>0</v>
      </c>
      <c r="BG62" s="73">
        <f>VLOOKUP($B62,'Indicator Data (national)'!$B$5:$BC$13,52,FALSE)</f>
        <v>1.08</v>
      </c>
      <c r="BH62" s="73">
        <f>VLOOKUP($B62,'Indicator Data (national)'!$B$5:$BC$13,53,FALSE)</f>
        <v>1.8837866666666667</v>
      </c>
    </row>
    <row r="63" spans="1:60" x14ac:dyDescent="0.25">
      <c r="A63" s="17" t="s">
        <v>405</v>
      </c>
      <c r="B63" t="s">
        <v>12</v>
      </c>
      <c r="C63" s="127" t="s">
        <v>534</v>
      </c>
      <c r="D63" s="73">
        <v>1.3333333333333333</v>
      </c>
      <c r="E63" s="75">
        <v>0</v>
      </c>
      <c r="F63" s="75">
        <v>0</v>
      </c>
      <c r="G63" s="75">
        <v>1426</v>
      </c>
      <c r="H63" s="73">
        <v>0</v>
      </c>
      <c r="I63" s="75"/>
      <c r="J63" s="75">
        <v>3</v>
      </c>
      <c r="K63" s="75">
        <v>5</v>
      </c>
      <c r="L63" s="73">
        <f>VLOOKUP($B63,'Indicator Data (national)'!$B$5:$BC$13,12,FALSE)</f>
        <v>-1.2963707447052002</v>
      </c>
      <c r="M63" s="73">
        <v>0.51300000000000001</v>
      </c>
      <c r="N63" s="73">
        <v>0.20614379999999999</v>
      </c>
      <c r="O63" s="73">
        <v>151.84305504749</v>
      </c>
      <c r="P63" s="75">
        <f>VLOOKUP($B63,'Indicator Data (national)'!$B$5:$BC$13,15,FALSE)</f>
        <v>1037425567</v>
      </c>
      <c r="Q63" s="75">
        <f>VLOOKUP($B63,'Indicator Data (national)'!$B$5:$BC$13,16,FALSE)</f>
        <v>901.87</v>
      </c>
      <c r="R63" s="75">
        <f>VLOOKUP($B63,'Indicator Data (national)'!$B$5:$BC$13,17,FALSE)</f>
        <v>773.14</v>
      </c>
      <c r="S63" s="73">
        <f>VLOOKUP($B63,'Indicator Data (national)'!$B$5:$BC$13,18,FALSE)</f>
        <v>13.549064276010903</v>
      </c>
      <c r="T63" s="73">
        <v>80</v>
      </c>
      <c r="U63" s="73">
        <v>0.16199993344043373</v>
      </c>
      <c r="V63" s="73">
        <f>VLOOKUP($B63,'Indicator Data (national)'!$B$5:$BC$13,21,FALSE)</f>
        <v>0.2</v>
      </c>
      <c r="W63" s="128">
        <v>96.5</v>
      </c>
      <c r="X63" s="73">
        <f>VLOOKUP($B63,'Indicator Data (national)'!$B$5:$BC$13,22,FALSE)</f>
        <v>16</v>
      </c>
      <c r="Y63" s="73">
        <f>VLOOKUP($B63,'Indicator Data (national)'!$B$5:$BC$13,23,FALSE)</f>
        <v>102</v>
      </c>
      <c r="Z63" s="73">
        <v>1.1000000000000001</v>
      </c>
      <c r="AA63" s="73">
        <v>0</v>
      </c>
      <c r="AB63" s="73">
        <v>7</v>
      </c>
      <c r="AC63" s="73">
        <f>VLOOKUP($B63,'Indicator Data (national)'!$B$5:$BC$13,25,FALSE)</f>
        <v>44.24</v>
      </c>
      <c r="AD63" s="73">
        <v>154</v>
      </c>
      <c r="AE63" s="73">
        <f>VLOOKUP($B63,'Indicator Data (national)'!$B$5:$BC$13,27,FALSE)</f>
        <v>0.67375850129521209</v>
      </c>
      <c r="AF63" s="73">
        <v>0.4017</v>
      </c>
      <c r="AG63" s="75">
        <v>0</v>
      </c>
      <c r="AH63" s="75">
        <v>10611.908506965008</v>
      </c>
      <c r="AI63" s="75">
        <v>1101</v>
      </c>
      <c r="AJ63" s="73" t="s">
        <v>103</v>
      </c>
      <c r="AK63" s="75">
        <v>0</v>
      </c>
      <c r="AL63" s="75">
        <v>4915</v>
      </c>
      <c r="AM63" s="75"/>
      <c r="AN63" s="73">
        <v>9.8858936517958842</v>
      </c>
      <c r="AO63" s="74"/>
      <c r="AP63" s="73">
        <v>0</v>
      </c>
      <c r="AQ63" s="73">
        <v>0.19999577048219522</v>
      </c>
      <c r="AR63" s="73">
        <v>0</v>
      </c>
      <c r="AS63" s="73">
        <v>9.8000948620421919</v>
      </c>
      <c r="AT63" s="73">
        <v>15.899965861749147</v>
      </c>
      <c r="AU63" s="73">
        <f>VLOOKUP($B63,'Indicator Data (national)'!$B$5:$BC$13,39,FALSE)</f>
        <v>2.9</v>
      </c>
      <c r="AV63" s="73">
        <f>VLOOKUP($B63,'Indicator Data (national)'!$B$5:$BC$13,40,FALSE)</f>
        <v>-0.7070775032043457</v>
      </c>
      <c r="AW63" s="73">
        <v>35</v>
      </c>
      <c r="AX63" s="73" t="s">
        <v>103</v>
      </c>
      <c r="AY63" s="73">
        <v>28.672419999999999</v>
      </c>
      <c r="AZ63" s="73">
        <f>VLOOKUP($B63,'Indicator Data (national)'!$B$5:$BC$13,44,FALSE)</f>
        <v>1.7</v>
      </c>
      <c r="BA63" s="73">
        <f>VLOOKUP($B63,'Indicator Data (national)'!$B$5:$BC$13,45,FALSE)</f>
        <v>39.292209696785498</v>
      </c>
      <c r="BB63" s="73">
        <v>9.6</v>
      </c>
      <c r="BC63" s="73">
        <v>50.3</v>
      </c>
      <c r="BD63" s="75"/>
      <c r="BE63" s="75">
        <v>1026848</v>
      </c>
      <c r="BF63" s="73">
        <f>VLOOKUP($B63,'Indicator Data (national)'!$B$5:$BC$13,51,FALSE)</f>
        <v>0</v>
      </c>
      <c r="BG63" s="73">
        <f>VLOOKUP($B63,'Indicator Data (national)'!$B$5:$BC$13,52,FALSE)</f>
        <v>1.08</v>
      </c>
      <c r="BH63" s="73">
        <f>VLOOKUP($B63,'Indicator Data (national)'!$B$5:$BC$13,53,FALSE)</f>
        <v>1.8837866666666667</v>
      </c>
    </row>
    <row r="64" spans="1:60" x14ac:dyDescent="0.25">
      <c r="A64" s="17" t="s">
        <v>406</v>
      </c>
      <c r="B64" t="s">
        <v>14</v>
      </c>
      <c r="C64" s="127" t="s">
        <v>535</v>
      </c>
      <c r="D64" s="73" t="s">
        <v>103</v>
      </c>
      <c r="E64" s="75">
        <v>1446856</v>
      </c>
      <c r="F64" s="75">
        <v>599016</v>
      </c>
      <c r="G64" s="75">
        <v>167</v>
      </c>
      <c r="H64" s="73">
        <v>0</v>
      </c>
      <c r="I64" s="75"/>
      <c r="J64" s="75">
        <v>0</v>
      </c>
      <c r="K64" s="75">
        <v>1</v>
      </c>
      <c r="L64" s="73">
        <f>VLOOKUP($B64,'Indicator Data (national)'!$B$5:$BC$13,12,FALSE)</f>
        <v>-2.0793542861938477</v>
      </c>
      <c r="M64" s="73">
        <v>0.53</v>
      </c>
      <c r="N64" s="73">
        <v>8.83607E-2</v>
      </c>
      <c r="O64" s="73">
        <v>20633.319233919603</v>
      </c>
      <c r="P64" s="75">
        <f>VLOOKUP($B64,'Indicator Data (national)'!$B$5:$BC$13,15,FALSE)</f>
        <v>88645941</v>
      </c>
      <c r="Q64" s="75">
        <f>VLOOKUP($B64,'Indicator Data (national)'!$B$5:$BC$13,16,FALSE)</f>
        <v>1915.82</v>
      </c>
      <c r="R64" s="75">
        <f>VLOOKUP($B64,'Indicator Data (national)'!$B$5:$BC$13,17,FALSE)</f>
        <v>2529.48</v>
      </c>
      <c r="S64" s="73">
        <f>VLOOKUP($B64,'Indicator Data (national)'!$B$5:$BC$13,18,FALSE)</f>
        <v>0.43474803129576223</v>
      </c>
      <c r="T64" s="73">
        <v>116</v>
      </c>
      <c r="U64" s="73">
        <v>0.11482139401253381</v>
      </c>
      <c r="V64" s="73">
        <f>VLOOKUP($B64,'Indicator Data (national)'!$B$5:$BC$13,21,FALSE)</f>
        <v>4</v>
      </c>
      <c r="W64" s="128">
        <v>59.768718564256162</v>
      </c>
      <c r="X64" s="73">
        <f>VLOOKUP($B64,'Indicator Data (national)'!$B$5:$BC$13,22,FALSE)</f>
        <v>9</v>
      </c>
      <c r="Y64" s="73">
        <f>VLOOKUP($B64,'Indicator Data (national)'!$B$5:$BC$13,23,FALSE)</f>
        <v>338</v>
      </c>
      <c r="Z64" s="73">
        <v>3.7</v>
      </c>
      <c r="AA64" s="73">
        <v>0</v>
      </c>
      <c r="AB64" s="73">
        <v>186</v>
      </c>
      <c r="AC64" s="73">
        <f>VLOOKUP($B64,'Indicator Data (national)'!$B$5:$BC$13,25,FALSE)</f>
        <v>161.39999</v>
      </c>
      <c r="AD64" s="73">
        <v>151</v>
      </c>
      <c r="AE64" s="73" t="str">
        <f>VLOOKUP($B64,'Indicator Data (national)'!$B$5:$BC$13,27,FALSE)</f>
        <v>No data</v>
      </c>
      <c r="AF64" s="73">
        <v>0.39679999999999999</v>
      </c>
      <c r="AG64" s="75">
        <v>0</v>
      </c>
      <c r="AH64" s="75">
        <v>0</v>
      </c>
      <c r="AI64" s="75">
        <v>0</v>
      </c>
      <c r="AJ64" s="73" t="s">
        <v>103</v>
      </c>
      <c r="AK64" s="75">
        <v>0</v>
      </c>
      <c r="AL64" s="75">
        <v>0</v>
      </c>
      <c r="AM64" s="75"/>
      <c r="AN64" s="73">
        <v>2.5896553627615138</v>
      </c>
      <c r="AO64" s="74"/>
      <c r="AP64" s="73">
        <v>0</v>
      </c>
      <c r="AQ64" s="73">
        <v>2.055924583387001</v>
      </c>
      <c r="AR64" s="73">
        <v>3.9062567084353015</v>
      </c>
      <c r="AS64" s="73">
        <v>6.9901435835158026</v>
      </c>
      <c r="AT64" s="73">
        <v>8.6350059187566313</v>
      </c>
      <c r="AU64" s="73">
        <f>VLOOKUP($B64,'Indicator Data (national)'!$B$5:$BC$13,39,FALSE)</f>
        <v>3.9</v>
      </c>
      <c r="AV64" s="73">
        <f>VLOOKUP($B64,'Indicator Data (national)'!$B$5:$BC$13,40,FALSE)</f>
        <v>-1.0093042850494385</v>
      </c>
      <c r="AW64" s="73">
        <v>27</v>
      </c>
      <c r="AX64" s="73">
        <v>50.3</v>
      </c>
      <c r="AY64" s="73">
        <v>85.1</v>
      </c>
      <c r="AZ64" s="73">
        <f>VLOOKUP($B64,'Indicator Data (national)'!$B$5:$BC$13,44,FALSE)</f>
        <v>38</v>
      </c>
      <c r="BA64" s="73">
        <f>VLOOKUP($B64,'Indicator Data (national)'!$B$5:$BC$13,45,FALSE)</f>
        <v>73.291961606273901</v>
      </c>
      <c r="BB64" s="73">
        <v>35.799999999999997</v>
      </c>
      <c r="BC64" s="73">
        <v>83.9</v>
      </c>
      <c r="BD64" s="75"/>
      <c r="BE64" s="75">
        <v>3250816</v>
      </c>
      <c r="BF64" s="73">
        <f>VLOOKUP($B64,'Indicator Data (national)'!$B$5:$BC$13,51,FALSE)</f>
        <v>0</v>
      </c>
      <c r="BG64" s="73">
        <f>VLOOKUP($B64,'Indicator Data (national)'!$B$5:$BC$13,52,FALSE)</f>
        <v>1.3830680000000002</v>
      </c>
      <c r="BH64" s="73">
        <f>VLOOKUP($B64,'Indicator Data (national)'!$B$5:$BC$13,53,FALSE)</f>
        <v>2.0016586666666667</v>
      </c>
    </row>
    <row r="65" spans="1:60" x14ac:dyDescent="0.25">
      <c r="A65" s="17" t="s">
        <v>407</v>
      </c>
      <c r="B65" t="s">
        <v>14</v>
      </c>
      <c r="C65" s="127" t="s">
        <v>536</v>
      </c>
      <c r="D65" s="73" t="s">
        <v>103</v>
      </c>
      <c r="E65" s="75">
        <v>1742391</v>
      </c>
      <c r="F65" s="75">
        <v>1070257</v>
      </c>
      <c r="G65" s="75">
        <v>7141</v>
      </c>
      <c r="H65" s="73">
        <v>0.1875</v>
      </c>
      <c r="I65" s="75"/>
      <c r="J65" s="75">
        <v>5</v>
      </c>
      <c r="K65" s="75">
        <v>307</v>
      </c>
      <c r="L65" s="73">
        <f>VLOOKUP($B65,'Indicator Data (national)'!$B$5:$BC$13,12,FALSE)</f>
        <v>-2.0793542861938477</v>
      </c>
      <c r="M65" s="73">
        <v>0.38</v>
      </c>
      <c r="N65" s="73">
        <v>0.29453089999999998</v>
      </c>
      <c r="O65" s="73">
        <v>20633.319233919603</v>
      </c>
      <c r="P65" s="75">
        <f>VLOOKUP($B65,'Indicator Data (national)'!$B$5:$BC$13,15,FALSE)</f>
        <v>88645941</v>
      </c>
      <c r="Q65" s="75">
        <f>VLOOKUP($B65,'Indicator Data (national)'!$B$5:$BC$13,16,FALSE)</f>
        <v>1915.82</v>
      </c>
      <c r="R65" s="75">
        <f>VLOOKUP($B65,'Indicator Data (national)'!$B$5:$BC$13,17,FALSE)</f>
        <v>2529.48</v>
      </c>
      <c r="S65" s="73">
        <f>VLOOKUP($B65,'Indicator Data (national)'!$B$5:$BC$13,18,FALSE)</f>
        <v>0.43474803129576223</v>
      </c>
      <c r="T65" s="73">
        <v>129</v>
      </c>
      <c r="U65" s="73">
        <v>0.17325600886874234</v>
      </c>
      <c r="V65" s="73">
        <f>VLOOKUP($B65,'Indicator Data (national)'!$B$5:$BC$13,21,FALSE)</f>
        <v>4</v>
      </c>
      <c r="W65" s="128">
        <v>61.202371431425973</v>
      </c>
      <c r="X65" s="73">
        <f>VLOOKUP($B65,'Indicator Data (national)'!$B$5:$BC$13,22,FALSE)</f>
        <v>9</v>
      </c>
      <c r="Y65" s="73">
        <f>VLOOKUP($B65,'Indicator Data (national)'!$B$5:$BC$13,23,FALSE)</f>
        <v>338</v>
      </c>
      <c r="Z65" s="73">
        <v>3.7</v>
      </c>
      <c r="AA65" s="73">
        <v>253</v>
      </c>
      <c r="AB65" s="73">
        <v>352</v>
      </c>
      <c r="AC65" s="73">
        <f>VLOOKUP($B65,'Indicator Data (national)'!$B$5:$BC$13,25,FALSE)</f>
        <v>161.39999</v>
      </c>
      <c r="AD65" s="73">
        <v>151</v>
      </c>
      <c r="AE65" s="73" t="str">
        <f>VLOOKUP($B65,'Indicator Data (national)'!$B$5:$BC$13,27,FALSE)</f>
        <v>No data</v>
      </c>
      <c r="AF65" s="73">
        <v>0.43390000000000001</v>
      </c>
      <c r="AG65" s="75">
        <v>0</v>
      </c>
      <c r="AH65" s="75">
        <v>0</v>
      </c>
      <c r="AI65" s="75">
        <v>0</v>
      </c>
      <c r="AJ65" s="73" t="s">
        <v>103</v>
      </c>
      <c r="AK65" s="75">
        <v>113437</v>
      </c>
      <c r="AL65" s="75">
        <v>0</v>
      </c>
      <c r="AM65" s="75">
        <v>16925</v>
      </c>
      <c r="AN65" s="73">
        <v>3.3808604968113274</v>
      </c>
      <c r="AO65" s="74"/>
      <c r="AP65" s="73">
        <v>0</v>
      </c>
      <c r="AQ65" s="73">
        <v>3.1866957620910927</v>
      </c>
      <c r="AR65" s="73">
        <v>5.2426674808114067</v>
      </c>
      <c r="AS65" s="73">
        <v>21.278939386118758</v>
      </c>
      <c r="AT65" s="73">
        <v>3.8034543312024263</v>
      </c>
      <c r="AU65" s="73">
        <f>VLOOKUP($B65,'Indicator Data (national)'!$B$5:$BC$13,39,FALSE)</f>
        <v>3.9</v>
      </c>
      <c r="AV65" s="73">
        <f>VLOOKUP($B65,'Indicator Data (national)'!$B$5:$BC$13,40,FALSE)</f>
        <v>-1.0093042850494385</v>
      </c>
      <c r="AW65" s="73">
        <v>27</v>
      </c>
      <c r="AX65" s="73">
        <v>50.3</v>
      </c>
      <c r="AY65" s="73">
        <v>57.7</v>
      </c>
      <c r="AZ65" s="73">
        <f>VLOOKUP($B65,'Indicator Data (national)'!$B$5:$BC$13,44,FALSE)</f>
        <v>38</v>
      </c>
      <c r="BA65" s="73">
        <f>VLOOKUP($B65,'Indicator Data (national)'!$B$5:$BC$13,45,FALSE)</f>
        <v>73.291961606273901</v>
      </c>
      <c r="BB65" s="73">
        <v>36.6</v>
      </c>
      <c r="BC65" s="73">
        <v>54.8</v>
      </c>
      <c r="BD65" s="75"/>
      <c r="BE65" s="75">
        <v>3667419</v>
      </c>
      <c r="BF65" s="73">
        <f>VLOOKUP($B65,'Indicator Data (national)'!$B$5:$BC$13,51,FALSE)</f>
        <v>0</v>
      </c>
      <c r="BG65" s="73">
        <f>VLOOKUP($B65,'Indicator Data (national)'!$B$5:$BC$13,52,FALSE)</f>
        <v>1.3830680000000002</v>
      </c>
      <c r="BH65" s="73">
        <f>VLOOKUP($B65,'Indicator Data (national)'!$B$5:$BC$13,53,FALSE)</f>
        <v>2.0016586666666667</v>
      </c>
    </row>
    <row r="66" spans="1:60" x14ac:dyDescent="0.25">
      <c r="A66" s="17" t="s">
        <v>408</v>
      </c>
      <c r="B66" t="s">
        <v>14</v>
      </c>
      <c r="C66" s="127" t="s">
        <v>537</v>
      </c>
      <c r="D66" s="73" t="s">
        <v>103</v>
      </c>
      <c r="E66" s="75">
        <v>3614702</v>
      </c>
      <c r="F66" s="75">
        <v>675439</v>
      </c>
      <c r="G66" s="75">
        <v>1876</v>
      </c>
      <c r="H66" s="73">
        <v>0</v>
      </c>
      <c r="I66" s="75"/>
      <c r="J66" s="75">
        <v>0</v>
      </c>
      <c r="K66" s="75">
        <v>6</v>
      </c>
      <c r="L66" s="73">
        <f>VLOOKUP($B66,'Indicator Data (national)'!$B$5:$BC$13,12,FALSE)</f>
        <v>-2.0793542861938477</v>
      </c>
      <c r="M66" s="73">
        <v>0.624</v>
      </c>
      <c r="N66" s="73">
        <v>9.9077100000000001E-2</v>
      </c>
      <c r="O66" s="73">
        <v>20633.319233919603</v>
      </c>
      <c r="P66" s="75">
        <f>VLOOKUP($B66,'Indicator Data (national)'!$B$5:$BC$13,15,FALSE)</f>
        <v>88645941</v>
      </c>
      <c r="Q66" s="75">
        <f>VLOOKUP($B66,'Indicator Data (national)'!$B$5:$BC$13,16,FALSE)</f>
        <v>1915.82</v>
      </c>
      <c r="R66" s="75">
        <f>VLOOKUP($B66,'Indicator Data (national)'!$B$5:$BC$13,17,FALSE)</f>
        <v>2529.48</v>
      </c>
      <c r="S66" s="73">
        <f>VLOOKUP($B66,'Indicator Data (national)'!$B$5:$BC$13,18,FALSE)</f>
        <v>0.43474803129576223</v>
      </c>
      <c r="T66" s="73">
        <v>113</v>
      </c>
      <c r="U66" s="73">
        <v>0.17633160674082524</v>
      </c>
      <c r="V66" s="73">
        <f>VLOOKUP($B66,'Indicator Data (national)'!$B$5:$BC$13,21,FALSE)</f>
        <v>4</v>
      </c>
      <c r="W66" s="128">
        <v>69.703903938685528</v>
      </c>
      <c r="X66" s="73">
        <f>VLOOKUP($B66,'Indicator Data (national)'!$B$5:$BC$13,22,FALSE)</f>
        <v>9</v>
      </c>
      <c r="Y66" s="73">
        <f>VLOOKUP($B66,'Indicator Data (national)'!$B$5:$BC$13,23,FALSE)</f>
        <v>338</v>
      </c>
      <c r="Z66" s="73">
        <v>3.7</v>
      </c>
      <c r="AA66" s="73">
        <v>0</v>
      </c>
      <c r="AB66" s="73">
        <v>122</v>
      </c>
      <c r="AC66" s="73">
        <f>VLOOKUP($B66,'Indicator Data (national)'!$B$5:$BC$13,25,FALSE)</f>
        <v>161.39999</v>
      </c>
      <c r="AD66" s="73">
        <v>151</v>
      </c>
      <c r="AE66" s="73" t="str">
        <f>VLOOKUP($B66,'Indicator Data (national)'!$B$5:$BC$13,27,FALSE)</f>
        <v>No data</v>
      </c>
      <c r="AF66" s="73">
        <v>0.43809999999999999</v>
      </c>
      <c r="AG66" s="75">
        <v>0</v>
      </c>
      <c r="AH66" s="75">
        <v>0</v>
      </c>
      <c r="AI66" s="75">
        <v>0</v>
      </c>
      <c r="AJ66" s="73" t="s">
        <v>103</v>
      </c>
      <c r="AK66" s="75">
        <v>0</v>
      </c>
      <c r="AL66" s="75">
        <v>0</v>
      </c>
      <c r="AM66" s="75"/>
      <c r="AN66" s="73">
        <v>6.0424641859957466</v>
      </c>
      <c r="AO66" s="74"/>
      <c r="AP66" s="73">
        <v>0</v>
      </c>
      <c r="AQ66" s="73">
        <v>1.8503492161758612</v>
      </c>
      <c r="AR66" s="73">
        <v>5.3454632314327659</v>
      </c>
      <c r="AS66" s="73">
        <v>7.9153579074404918</v>
      </c>
      <c r="AT66" s="73">
        <v>8.2237345330827196</v>
      </c>
      <c r="AU66" s="73">
        <f>VLOOKUP($B66,'Indicator Data (national)'!$B$5:$BC$13,39,FALSE)</f>
        <v>3.9</v>
      </c>
      <c r="AV66" s="73">
        <f>VLOOKUP($B66,'Indicator Data (national)'!$B$5:$BC$13,40,FALSE)</f>
        <v>-1.0093042850494385</v>
      </c>
      <c r="AW66" s="73">
        <v>27</v>
      </c>
      <c r="AX66" s="73">
        <v>50.3</v>
      </c>
      <c r="AY66" s="73">
        <v>89.5</v>
      </c>
      <c r="AZ66" s="73">
        <f>VLOOKUP($B66,'Indicator Data (national)'!$B$5:$BC$13,44,FALSE)</f>
        <v>38</v>
      </c>
      <c r="BA66" s="73">
        <f>VLOOKUP($B66,'Indicator Data (national)'!$B$5:$BC$13,45,FALSE)</f>
        <v>73.291961606273901</v>
      </c>
      <c r="BB66" s="73">
        <v>46.2</v>
      </c>
      <c r="BC66" s="73">
        <v>76.3</v>
      </c>
      <c r="BD66" s="75"/>
      <c r="BE66" s="75">
        <v>4612067</v>
      </c>
      <c r="BF66" s="73">
        <f>VLOOKUP($B66,'Indicator Data (national)'!$B$5:$BC$13,51,FALSE)</f>
        <v>0</v>
      </c>
      <c r="BG66" s="73">
        <f>VLOOKUP($B66,'Indicator Data (national)'!$B$5:$BC$13,52,FALSE)</f>
        <v>1.3830680000000002</v>
      </c>
      <c r="BH66" s="73">
        <f>VLOOKUP($B66,'Indicator Data (national)'!$B$5:$BC$13,53,FALSE)</f>
        <v>2.0016586666666667</v>
      </c>
    </row>
    <row r="67" spans="1:60" x14ac:dyDescent="0.25">
      <c r="A67" s="17" t="s">
        <v>409</v>
      </c>
      <c r="B67" t="s">
        <v>14</v>
      </c>
      <c r="C67" s="127" t="s">
        <v>538</v>
      </c>
      <c r="D67" s="73" t="s">
        <v>103</v>
      </c>
      <c r="E67" s="75">
        <v>3161623</v>
      </c>
      <c r="F67" s="75">
        <v>118549</v>
      </c>
      <c r="G67" s="75">
        <v>5370</v>
      </c>
      <c r="H67" s="73">
        <v>0.1875</v>
      </c>
      <c r="I67" s="75"/>
      <c r="J67" s="75">
        <v>0</v>
      </c>
      <c r="K67" s="75">
        <v>4</v>
      </c>
      <c r="L67" s="73">
        <f>VLOOKUP($B67,'Indicator Data (national)'!$B$5:$BC$13,12,FALSE)</f>
        <v>-2.0793542861938477</v>
      </c>
      <c r="M67" s="73">
        <v>0.441</v>
      </c>
      <c r="N67" s="73">
        <v>4.9662499999999998E-2</v>
      </c>
      <c r="O67" s="73">
        <v>20633.319233919603</v>
      </c>
      <c r="P67" s="75">
        <f>VLOOKUP($B67,'Indicator Data (national)'!$B$5:$BC$13,15,FALSE)</f>
        <v>88645941</v>
      </c>
      <c r="Q67" s="75">
        <f>VLOOKUP($B67,'Indicator Data (national)'!$B$5:$BC$13,16,FALSE)</f>
        <v>1915.82</v>
      </c>
      <c r="R67" s="75">
        <f>VLOOKUP($B67,'Indicator Data (national)'!$B$5:$BC$13,17,FALSE)</f>
        <v>2529.48</v>
      </c>
      <c r="S67" s="73">
        <f>VLOOKUP($B67,'Indicator Data (national)'!$B$5:$BC$13,18,FALSE)</f>
        <v>0.43474803129576223</v>
      </c>
      <c r="T67" s="73">
        <v>111</v>
      </c>
      <c r="U67" s="73">
        <v>5.9460786257799179E-2</v>
      </c>
      <c r="V67" s="73">
        <f>VLOOKUP($B67,'Indicator Data (national)'!$B$5:$BC$13,21,FALSE)</f>
        <v>4</v>
      </c>
      <c r="W67" s="128">
        <v>38.671824318670879</v>
      </c>
      <c r="X67" s="73">
        <f>VLOOKUP($B67,'Indicator Data (national)'!$B$5:$BC$13,22,FALSE)</f>
        <v>9</v>
      </c>
      <c r="Y67" s="73">
        <f>VLOOKUP($B67,'Indicator Data (national)'!$B$5:$BC$13,23,FALSE)</f>
        <v>338</v>
      </c>
      <c r="Z67" s="73">
        <v>3.7</v>
      </c>
      <c r="AA67" s="73">
        <v>0</v>
      </c>
      <c r="AB67" s="73">
        <v>236</v>
      </c>
      <c r="AC67" s="73">
        <f>VLOOKUP($B67,'Indicator Data (national)'!$B$5:$BC$13,25,FALSE)</f>
        <v>161.39999</v>
      </c>
      <c r="AD67" s="73">
        <v>151</v>
      </c>
      <c r="AE67" s="73" t="str">
        <f>VLOOKUP($B67,'Indicator Data (national)'!$B$5:$BC$13,27,FALSE)</f>
        <v>No data</v>
      </c>
      <c r="AF67" s="73">
        <v>0.38030000000000003</v>
      </c>
      <c r="AG67" s="75">
        <v>0</v>
      </c>
      <c r="AH67" s="75">
        <v>0</v>
      </c>
      <c r="AI67" s="75">
        <v>0</v>
      </c>
      <c r="AJ67" s="73" t="s">
        <v>103</v>
      </c>
      <c r="AK67" s="75">
        <v>0</v>
      </c>
      <c r="AL67" s="75">
        <v>0</v>
      </c>
      <c r="AM67" s="75"/>
      <c r="AN67" s="73">
        <v>3.884414375416787</v>
      </c>
      <c r="AO67" s="74"/>
      <c r="AP67" s="73">
        <v>0.27675622835497254</v>
      </c>
      <c r="AQ67" s="73">
        <v>2.0558991989330249</v>
      </c>
      <c r="AR67" s="73">
        <v>1.4391795790596111</v>
      </c>
      <c r="AS67" s="73">
        <v>6.9901575559852729</v>
      </c>
      <c r="AT67" s="73">
        <v>8.6349103416693556</v>
      </c>
      <c r="AU67" s="73">
        <f>VLOOKUP($B67,'Indicator Data (national)'!$B$5:$BC$13,39,FALSE)</f>
        <v>3.9</v>
      </c>
      <c r="AV67" s="73">
        <f>VLOOKUP($B67,'Indicator Data (national)'!$B$5:$BC$13,40,FALSE)</f>
        <v>-1.0093042850494385</v>
      </c>
      <c r="AW67" s="73">
        <v>27</v>
      </c>
      <c r="AX67" s="73">
        <v>50.3</v>
      </c>
      <c r="AY67" s="73">
        <v>82.1</v>
      </c>
      <c r="AZ67" s="73">
        <f>VLOOKUP($B67,'Indicator Data (national)'!$B$5:$BC$13,44,FALSE)</f>
        <v>38</v>
      </c>
      <c r="BA67" s="73">
        <f>VLOOKUP($B67,'Indicator Data (national)'!$B$5:$BC$13,45,FALSE)</f>
        <v>73.291961606273901</v>
      </c>
      <c r="BB67" s="73">
        <v>46.9</v>
      </c>
      <c r="BC67" s="73">
        <v>64.3</v>
      </c>
      <c r="BD67" s="75"/>
      <c r="BE67" s="75">
        <v>4796408</v>
      </c>
      <c r="BF67" s="73">
        <f>VLOOKUP($B67,'Indicator Data (national)'!$B$5:$BC$13,51,FALSE)</f>
        <v>0</v>
      </c>
      <c r="BG67" s="73">
        <f>VLOOKUP($B67,'Indicator Data (national)'!$B$5:$BC$13,52,FALSE)</f>
        <v>1.3830680000000002</v>
      </c>
      <c r="BH67" s="73">
        <f>VLOOKUP($B67,'Indicator Data (national)'!$B$5:$BC$13,53,FALSE)</f>
        <v>2.0016586666666667</v>
      </c>
    </row>
    <row r="68" spans="1:60" x14ac:dyDescent="0.25">
      <c r="A68" s="17" t="s">
        <v>410</v>
      </c>
      <c r="B68" t="s">
        <v>14</v>
      </c>
      <c r="C68" s="127" t="s">
        <v>539</v>
      </c>
      <c r="D68" s="73" t="s">
        <v>103</v>
      </c>
      <c r="E68" s="75">
        <v>4101246</v>
      </c>
      <c r="F68" s="75">
        <v>816139</v>
      </c>
      <c r="G68" s="75">
        <v>11223</v>
      </c>
      <c r="H68" s="73">
        <v>0.25</v>
      </c>
      <c r="I68" s="75"/>
      <c r="J68" s="75">
        <v>3</v>
      </c>
      <c r="K68" s="75">
        <v>45</v>
      </c>
      <c r="L68" s="73">
        <f>VLOOKUP($B68,'Indicator Data (national)'!$B$5:$BC$13,12,FALSE)</f>
        <v>-2.0793542861938477</v>
      </c>
      <c r="M68" s="73">
        <v>0.30499999999999999</v>
      </c>
      <c r="N68" s="73">
        <v>0.58305859999999998</v>
      </c>
      <c r="O68" s="73">
        <v>20633.319233919603</v>
      </c>
      <c r="P68" s="75">
        <f>VLOOKUP($B68,'Indicator Data (national)'!$B$5:$BC$13,15,FALSE)</f>
        <v>88645941</v>
      </c>
      <c r="Q68" s="75">
        <f>VLOOKUP($B68,'Indicator Data (national)'!$B$5:$BC$13,16,FALSE)</f>
        <v>1915.82</v>
      </c>
      <c r="R68" s="75">
        <f>VLOOKUP($B68,'Indicator Data (national)'!$B$5:$BC$13,17,FALSE)</f>
        <v>2529.48</v>
      </c>
      <c r="S68" s="73">
        <f>VLOOKUP($B68,'Indicator Data (national)'!$B$5:$BC$13,18,FALSE)</f>
        <v>0.43474803129576223</v>
      </c>
      <c r="T68" s="73">
        <v>236</v>
      </c>
      <c r="U68" s="73">
        <v>0.38546921621057312</v>
      </c>
      <c r="V68" s="73">
        <f>VLOOKUP($B68,'Indicator Data (national)'!$B$5:$BC$13,21,FALSE)</f>
        <v>4</v>
      </c>
      <c r="W68" s="128">
        <v>53.041355503600499</v>
      </c>
      <c r="X68" s="73">
        <f>VLOOKUP($B68,'Indicator Data (national)'!$B$5:$BC$13,22,FALSE)</f>
        <v>9</v>
      </c>
      <c r="Y68" s="73">
        <f>VLOOKUP($B68,'Indicator Data (national)'!$B$5:$BC$13,23,FALSE)</f>
        <v>338</v>
      </c>
      <c r="Z68" s="73">
        <v>3.7</v>
      </c>
      <c r="AA68" s="73">
        <v>16265</v>
      </c>
      <c r="AB68" s="73">
        <v>488</v>
      </c>
      <c r="AC68" s="73">
        <f>VLOOKUP($B68,'Indicator Data (national)'!$B$5:$BC$13,25,FALSE)</f>
        <v>161.39999</v>
      </c>
      <c r="AD68" s="73">
        <v>151</v>
      </c>
      <c r="AE68" s="73" t="str">
        <f>VLOOKUP($B68,'Indicator Data (national)'!$B$5:$BC$13,27,FALSE)</f>
        <v>No data</v>
      </c>
      <c r="AF68" s="73">
        <v>0.33479999999999999</v>
      </c>
      <c r="AG68" s="75">
        <v>0</v>
      </c>
      <c r="AH68" s="75">
        <v>34011.30594825514</v>
      </c>
      <c r="AI68" s="75">
        <v>0</v>
      </c>
      <c r="AJ68" s="73" t="s">
        <v>103</v>
      </c>
      <c r="AK68" s="75">
        <v>76504</v>
      </c>
      <c r="AL68" s="75">
        <v>0</v>
      </c>
      <c r="AM68" s="75"/>
      <c r="AN68" s="73">
        <v>11.941040824930347</v>
      </c>
      <c r="AO68" s="74"/>
      <c r="AP68" s="73">
        <v>9.2273912077105974E-2</v>
      </c>
      <c r="AQ68" s="73">
        <v>3.1867330603769681</v>
      </c>
      <c r="AR68" s="73">
        <v>10.279672752423377</v>
      </c>
      <c r="AS68" s="73">
        <v>21.27896910712062</v>
      </c>
      <c r="AT68" s="73">
        <v>3.8035104249027425</v>
      </c>
      <c r="AU68" s="73">
        <f>VLOOKUP($B68,'Indicator Data (national)'!$B$5:$BC$13,39,FALSE)</f>
        <v>3.9</v>
      </c>
      <c r="AV68" s="73">
        <f>VLOOKUP($B68,'Indicator Data (national)'!$B$5:$BC$13,40,FALSE)</f>
        <v>-1.0093042850494385</v>
      </c>
      <c r="AW68" s="73">
        <v>27</v>
      </c>
      <c r="AX68" s="73">
        <v>50.3</v>
      </c>
      <c r="AY68" s="73">
        <v>39.799999999999997</v>
      </c>
      <c r="AZ68" s="73">
        <f>VLOOKUP($B68,'Indicator Data (national)'!$B$5:$BC$13,44,FALSE)</f>
        <v>38</v>
      </c>
      <c r="BA68" s="73">
        <f>VLOOKUP($B68,'Indicator Data (national)'!$B$5:$BC$13,45,FALSE)</f>
        <v>73.291961606273901</v>
      </c>
      <c r="BB68" s="73">
        <v>8.1999999999999993</v>
      </c>
      <c r="BC68" s="73">
        <v>44.6</v>
      </c>
      <c r="BD68" s="75"/>
      <c r="BE68" s="75">
        <v>5499737</v>
      </c>
      <c r="BF68" s="73">
        <f>VLOOKUP($B68,'Indicator Data (national)'!$B$5:$BC$13,51,FALSE)</f>
        <v>0</v>
      </c>
      <c r="BG68" s="73">
        <f>VLOOKUP($B68,'Indicator Data (national)'!$B$5:$BC$13,52,FALSE)</f>
        <v>1.3830680000000002</v>
      </c>
      <c r="BH68" s="73">
        <f>VLOOKUP($B68,'Indicator Data (national)'!$B$5:$BC$13,53,FALSE)</f>
        <v>2.0016586666666667</v>
      </c>
    </row>
    <row r="69" spans="1:60" x14ac:dyDescent="0.25">
      <c r="A69" s="17" t="s">
        <v>411</v>
      </c>
      <c r="B69" t="s">
        <v>14</v>
      </c>
      <c r="C69" s="127" t="s">
        <v>540</v>
      </c>
      <c r="D69" s="73" t="s">
        <v>103</v>
      </c>
      <c r="E69" s="75">
        <v>1915203</v>
      </c>
      <c r="F69" s="75">
        <v>485882</v>
      </c>
      <c r="G69" s="75">
        <v>3455</v>
      </c>
      <c r="H69" s="73">
        <v>0.15625</v>
      </c>
      <c r="I69" s="75"/>
      <c r="J69" s="75">
        <v>4</v>
      </c>
      <c r="K69" s="75">
        <v>444</v>
      </c>
      <c r="L69" s="73">
        <f>VLOOKUP($B69,'Indicator Data (national)'!$B$5:$BC$13,12,FALSE)</f>
        <v>-2.0793542861938477</v>
      </c>
      <c r="M69" s="73">
        <v>0.54100000000000004</v>
      </c>
      <c r="N69" s="73">
        <v>0.27988469999999999</v>
      </c>
      <c r="O69" s="73">
        <v>20633.319233919603</v>
      </c>
      <c r="P69" s="75">
        <f>VLOOKUP($B69,'Indicator Data (national)'!$B$5:$BC$13,15,FALSE)</f>
        <v>88645941</v>
      </c>
      <c r="Q69" s="75">
        <f>VLOOKUP($B69,'Indicator Data (national)'!$B$5:$BC$13,16,FALSE)</f>
        <v>1915.82</v>
      </c>
      <c r="R69" s="75">
        <f>VLOOKUP($B69,'Indicator Data (national)'!$B$5:$BC$13,17,FALSE)</f>
        <v>2529.48</v>
      </c>
      <c r="S69" s="73">
        <f>VLOOKUP($B69,'Indicator Data (national)'!$B$5:$BC$13,18,FALSE)</f>
        <v>0.43474803129576223</v>
      </c>
      <c r="T69" s="73">
        <v>158</v>
      </c>
      <c r="U69" s="73">
        <v>8.0989292455660708E-2</v>
      </c>
      <c r="V69" s="73">
        <f>VLOOKUP($B69,'Indicator Data (national)'!$B$5:$BC$13,21,FALSE)</f>
        <v>4</v>
      </c>
      <c r="W69" s="128">
        <v>46.182372554073389</v>
      </c>
      <c r="X69" s="73">
        <f>VLOOKUP($B69,'Indicator Data (national)'!$B$5:$BC$13,22,FALSE)</f>
        <v>9</v>
      </c>
      <c r="Y69" s="73">
        <f>VLOOKUP($B69,'Indicator Data (national)'!$B$5:$BC$13,23,FALSE)</f>
        <v>338</v>
      </c>
      <c r="Z69" s="73">
        <v>3.7</v>
      </c>
      <c r="AA69" s="73">
        <v>829</v>
      </c>
      <c r="AB69" s="73">
        <v>82</v>
      </c>
      <c r="AC69" s="73">
        <f>VLOOKUP($B69,'Indicator Data (national)'!$B$5:$BC$13,25,FALSE)</f>
        <v>161.39999</v>
      </c>
      <c r="AD69" s="73">
        <v>151</v>
      </c>
      <c r="AE69" s="73" t="str">
        <f>VLOOKUP($B69,'Indicator Data (national)'!$B$5:$BC$13,27,FALSE)</f>
        <v>No data</v>
      </c>
      <c r="AF69" s="73">
        <v>0.40689999999999998</v>
      </c>
      <c r="AG69" s="75">
        <v>1219849.9325625733</v>
      </c>
      <c r="AH69" s="75">
        <v>0</v>
      </c>
      <c r="AI69" s="75">
        <v>0</v>
      </c>
      <c r="AJ69" s="73" t="s">
        <v>103</v>
      </c>
      <c r="AK69" s="75">
        <v>0</v>
      </c>
      <c r="AL69" s="75">
        <v>0</v>
      </c>
      <c r="AM69" s="75"/>
      <c r="AN69" s="73">
        <v>3.3808772618111562</v>
      </c>
      <c r="AO69" s="74"/>
      <c r="AP69" s="73">
        <v>0</v>
      </c>
      <c r="AQ69" s="73">
        <v>2.8783255169560942</v>
      </c>
      <c r="AR69" s="73">
        <v>2.7754842077443693</v>
      </c>
      <c r="AS69" s="73">
        <v>8.737735784015193</v>
      </c>
      <c r="AT69" s="73">
        <v>6.3733705849232836</v>
      </c>
      <c r="AU69" s="73">
        <f>VLOOKUP($B69,'Indicator Data (national)'!$B$5:$BC$13,39,FALSE)</f>
        <v>3.9</v>
      </c>
      <c r="AV69" s="73">
        <f>VLOOKUP($B69,'Indicator Data (national)'!$B$5:$BC$13,40,FALSE)</f>
        <v>-1.0093042850494385</v>
      </c>
      <c r="AW69" s="73">
        <v>27</v>
      </c>
      <c r="AX69" s="73">
        <v>50.3</v>
      </c>
      <c r="AY69" s="73">
        <v>67.599999999999994</v>
      </c>
      <c r="AZ69" s="73">
        <f>VLOOKUP($B69,'Indicator Data (national)'!$B$5:$BC$13,44,FALSE)</f>
        <v>38</v>
      </c>
      <c r="BA69" s="73">
        <f>VLOOKUP($B69,'Indicator Data (national)'!$B$5:$BC$13,45,FALSE)</f>
        <v>73.291961606273901</v>
      </c>
      <c r="BB69" s="73">
        <v>18.8</v>
      </c>
      <c r="BC69" s="73">
        <v>49</v>
      </c>
      <c r="BD69" s="75"/>
      <c r="BE69" s="75">
        <v>4931135</v>
      </c>
      <c r="BF69" s="73">
        <f>VLOOKUP($B69,'Indicator Data (national)'!$B$5:$BC$13,51,FALSE)</f>
        <v>0</v>
      </c>
      <c r="BG69" s="73">
        <f>VLOOKUP($B69,'Indicator Data (national)'!$B$5:$BC$13,52,FALSE)</f>
        <v>1.3830680000000002</v>
      </c>
      <c r="BH69" s="73">
        <f>VLOOKUP($B69,'Indicator Data (national)'!$B$5:$BC$13,53,FALSE)</f>
        <v>2.0016586666666667</v>
      </c>
    </row>
    <row r="70" spans="1:60" x14ac:dyDescent="0.25">
      <c r="A70" s="17" t="s">
        <v>412</v>
      </c>
      <c r="B70" t="s">
        <v>14</v>
      </c>
      <c r="C70" s="127" t="s">
        <v>541</v>
      </c>
      <c r="D70" s="73" t="s">
        <v>103</v>
      </c>
      <c r="E70" s="75">
        <v>1977461</v>
      </c>
      <c r="F70" s="75">
        <v>288452</v>
      </c>
      <c r="G70" s="75">
        <v>17174</v>
      </c>
      <c r="H70" s="73">
        <v>0.1875</v>
      </c>
      <c r="I70" s="75"/>
      <c r="J70" s="75">
        <v>5</v>
      </c>
      <c r="K70" s="75">
        <v>6263</v>
      </c>
      <c r="L70" s="73">
        <f>VLOOKUP($B70,'Indicator Data (national)'!$B$5:$BC$13,12,FALSE)</f>
        <v>-2.0793542861938477</v>
      </c>
      <c r="M70" s="73">
        <v>0.35299999999999998</v>
      </c>
      <c r="N70" s="73">
        <v>0.40077230000000003</v>
      </c>
      <c r="O70" s="73">
        <v>20633.319233919603</v>
      </c>
      <c r="P70" s="75">
        <f>VLOOKUP($B70,'Indicator Data (national)'!$B$5:$BC$13,15,FALSE)</f>
        <v>88645941</v>
      </c>
      <c r="Q70" s="75">
        <f>VLOOKUP($B70,'Indicator Data (national)'!$B$5:$BC$13,16,FALSE)</f>
        <v>1915.82</v>
      </c>
      <c r="R70" s="75">
        <f>VLOOKUP($B70,'Indicator Data (national)'!$B$5:$BC$13,17,FALSE)</f>
        <v>2529.48</v>
      </c>
      <c r="S70" s="73">
        <f>VLOOKUP($B70,'Indicator Data (national)'!$B$5:$BC$13,18,FALSE)</f>
        <v>0.43474803129576223</v>
      </c>
      <c r="T70" s="73">
        <v>192</v>
      </c>
      <c r="U70" s="73">
        <v>0.39674593778878758</v>
      </c>
      <c r="V70" s="73">
        <f>VLOOKUP($B70,'Indicator Data (national)'!$B$5:$BC$13,21,FALSE)</f>
        <v>4</v>
      </c>
      <c r="W70" s="128">
        <v>62.069889505262687</v>
      </c>
      <c r="X70" s="73">
        <f>VLOOKUP($B70,'Indicator Data (national)'!$B$5:$BC$13,22,FALSE)</f>
        <v>9</v>
      </c>
      <c r="Y70" s="73">
        <f>VLOOKUP($B70,'Indicator Data (national)'!$B$5:$BC$13,23,FALSE)</f>
        <v>338</v>
      </c>
      <c r="Z70" s="73">
        <v>3.7</v>
      </c>
      <c r="AA70" s="73">
        <v>423</v>
      </c>
      <c r="AB70" s="73">
        <v>664</v>
      </c>
      <c r="AC70" s="73">
        <f>VLOOKUP($B70,'Indicator Data (national)'!$B$5:$BC$13,25,FALSE)</f>
        <v>161.39999</v>
      </c>
      <c r="AD70" s="73">
        <v>151</v>
      </c>
      <c r="AE70" s="73" t="str">
        <f>VLOOKUP($B70,'Indicator Data (national)'!$B$5:$BC$13,27,FALSE)</f>
        <v>No data</v>
      </c>
      <c r="AF70" s="73">
        <v>0.3841</v>
      </c>
      <c r="AG70" s="75">
        <v>0</v>
      </c>
      <c r="AH70" s="75">
        <v>0</v>
      </c>
      <c r="AI70" s="75">
        <v>0</v>
      </c>
      <c r="AJ70" s="73" t="s">
        <v>103</v>
      </c>
      <c r="AK70" s="75">
        <v>1002688</v>
      </c>
      <c r="AL70" s="75">
        <v>0</v>
      </c>
      <c r="AM70" s="75"/>
      <c r="AN70" s="73">
        <v>9.7830707488594548</v>
      </c>
      <c r="AO70" s="74"/>
      <c r="AP70" s="73">
        <v>0.18450204304618348</v>
      </c>
      <c r="AQ70" s="73">
        <v>0.8223964975348188</v>
      </c>
      <c r="AR70" s="73">
        <v>13.466366091959795</v>
      </c>
      <c r="AS70" s="73">
        <v>21.278965460685967</v>
      </c>
      <c r="AT70" s="73">
        <v>3.8034582827075822</v>
      </c>
      <c r="AU70" s="73">
        <f>VLOOKUP($B70,'Indicator Data (national)'!$B$5:$BC$13,39,FALSE)</f>
        <v>3.9</v>
      </c>
      <c r="AV70" s="73">
        <f>VLOOKUP($B70,'Indicator Data (national)'!$B$5:$BC$13,40,FALSE)</f>
        <v>-1.0093042850494385</v>
      </c>
      <c r="AW70" s="73">
        <v>27</v>
      </c>
      <c r="AX70" s="73">
        <v>50.3</v>
      </c>
      <c r="AY70" s="73">
        <v>70.900000000000006</v>
      </c>
      <c r="AZ70" s="73">
        <f>VLOOKUP($B70,'Indicator Data (national)'!$B$5:$BC$13,44,FALSE)</f>
        <v>38</v>
      </c>
      <c r="BA70" s="73">
        <f>VLOOKUP($B70,'Indicator Data (national)'!$B$5:$BC$13,45,FALSE)</f>
        <v>73.291961606273901</v>
      </c>
      <c r="BB70" s="73">
        <v>29.8</v>
      </c>
      <c r="BC70" s="73">
        <v>59.7</v>
      </c>
      <c r="BD70" s="75"/>
      <c r="BE70" s="75">
        <v>4930077</v>
      </c>
      <c r="BF70" s="73">
        <f>VLOOKUP($B70,'Indicator Data (national)'!$B$5:$BC$13,51,FALSE)</f>
        <v>0</v>
      </c>
      <c r="BG70" s="73">
        <f>VLOOKUP($B70,'Indicator Data (national)'!$B$5:$BC$13,52,FALSE)</f>
        <v>1.3830680000000002</v>
      </c>
      <c r="BH70" s="73">
        <f>VLOOKUP($B70,'Indicator Data (national)'!$B$5:$BC$13,53,FALSE)</f>
        <v>2.0016586666666667</v>
      </c>
    </row>
    <row r="71" spans="1:60" x14ac:dyDescent="0.25">
      <c r="A71" s="17" t="s">
        <v>413</v>
      </c>
      <c r="B71" t="s">
        <v>14</v>
      </c>
      <c r="C71" s="127" t="s">
        <v>542</v>
      </c>
      <c r="D71" s="73" t="s">
        <v>103</v>
      </c>
      <c r="E71" s="75">
        <v>7680</v>
      </c>
      <c r="F71" s="75">
        <v>1711484</v>
      </c>
      <c r="G71" s="75">
        <v>694</v>
      </c>
      <c r="H71" s="73">
        <v>0</v>
      </c>
      <c r="I71" s="75"/>
      <c r="J71" s="75">
        <v>3</v>
      </c>
      <c r="K71" s="75">
        <v>5</v>
      </c>
      <c r="L71" s="73">
        <f>VLOOKUP($B71,'Indicator Data (national)'!$B$5:$BC$13,12,FALSE)</f>
        <v>-2.0793542861938477</v>
      </c>
      <c r="M71" s="73">
        <v>0.61299999999999999</v>
      </c>
      <c r="N71" s="73">
        <v>0.1202749</v>
      </c>
      <c r="O71" s="73">
        <v>20633.319233919603</v>
      </c>
      <c r="P71" s="75">
        <f>VLOOKUP($B71,'Indicator Data (national)'!$B$5:$BC$13,15,FALSE)</f>
        <v>88645941</v>
      </c>
      <c r="Q71" s="75">
        <f>VLOOKUP($B71,'Indicator Data (national)'!$B$5:$BC$13,16,FALSE)</f>
        <v>1915.82</v>
      </c>
      <c r="R71" s="75">
        <f>VLOOKUP($B71,'Indicator Data (national)'!$B$5:$BC$13,17,FALSE)</f>
        <v>2529.48</v>
      </c>
      <c r="S71" s="73">
        <f>VLOOKUP($B71,'Indicator Data (national)'!$B$5:$BC$13,18,FALSE)</f>
        <v>0.43474803129576223</v>
      </c>
      <c r="T71" s="73">
        <v>178</v>
      </c>
      <c r="U71" s="73">
        <v>7.3811957815731591E-2</v>
      </c>
      <c r="V71" s="73">
        <f>VLOOKUP($B71,'Indicator Data (national)'!$B$5:$BC$13,21,FALSE)</f>
        <v>4</v>
      </c>
      <c r="W71" s="128">
        <v>83.65004284355912</v>
      </c>
      <c r="X71" s="73">
        <f>VLOOKUP($B71,'Indicator Data (national)'!$B$5:$BC$13,22,FALSE)</f>
        <v>9</v>
      </c>
      <c r="Y71" s="73">
        <f>VLOOKUP($B71,'Indicator Data (national)'!$B$5:$BC$13,23,FALSE)</f>
        <v>338</v>
      </c>
      <c r="Z71" s="73">
        <v>3.7</v>
      </c>
      <c r="AA71" s="73">
        <v>0</v>
      </c>
      <c r="AB71" s="73">
        <v>30</v>
      </c>
      <c r="AC71" s="73">
        <f>VLOOKUP($B71,'Indicator Data (national)'!$B$5:$BC$13,25,FALSE)</f>
        <v>161.39999</v>
      </c>
      <c r="AD71" s="73">
        <v>151</v>
      </c>
      <c r="AE71" s="73" t="str">
        <f>VLOOKUP($B71,'Indicator Data (national)'!$B$5:$BC$13,27,FALSE)</f>
        <v>No data</v>
      </c>
      <c r="AF71" s="73">
        <v>0.33700000000000002</v>
      </c>
      <c r="AG71" s="75">
        <v>486448.78379709565</v>
      </c>
      <c r="AH71" s="75">
        <v>0</v>
      </c>
      <c r="AI71" s="75">
        <v>0</v>
      </c>
      <c r="AJ71" s="73" t="s">
        <v>103</v>
      </c>
      <c r="AK71" s="75">
        <v>0</v>
      </c>
      <c r="AL71" s="75">
        <v>0</v>
      </c>
      <c r="AM71" s="75"/>
      <c r="AN71" s="73">
        <v>2.086146243318165</v>
      </c>
      <c r="AO71" s="74"/>
      <c r="AP71" s="73">
        <v>0</v>
      </c>
      <c r="AQ71" s="73">
        <v>1.850322797427455</v>
      </c>
      <c r="AR71" s="73">
        <v>4.8314097980441613</v>
      </c>
      <c r="AS71" s="73">
        <v>7.9153494223247565</v>
      </c>
      <c r="AT71" s="73">
        <v>8.2237024076119134</v>
      </c>
      <c r="AU71" s="73">
        <f>VLOOKUP($B71,'Indicator Data (national)'!$B$5:$BC$13,39,FALSE)</f>
        <v>3.9</v>
      </c>
      <c r="AV71" s="73">
        <f>VLOOKUP($B71,'Indicator Data (national)'!$B$5:$BC$13,40,FALSE)</f>
        <v>-1.0093042850494385</v>
      </c>
      <c r="AW71" s="73">
        <v>27</v>
      </c>
      <c r="AX71" s="73">
        <v>50.3</v>
      </c>
      <c r="AY71" s="73">
        <v>74.900000000000006</v>
      </c>
      <c r="AZ71" s="73">
        <f>VLOOKUP($B71,'Indicator Data (national)'!$B$5:$BC$13,44,FALSE)</f>
        <v>38</v>
      </c>
      <c r="BA71" s="73">
        <f>VLOOKUP($B71,'Indicator Data (national)'!$B$5:$BC$13,45,FALSE)</f>
        <v>73.291961606273901</v>
      </c>
      <c r="BB71" s="73">
        <v>8.4</v>
      </c>
      <c r="BC71" s="73">
        <v>27.5</v>
      </c>
      <c r="BD71" s="75"/>
      <c r="BE71" s="75">
        <v>1966426</v>
      </c>
      <c r="BF71" s="73">
        <f>VLOOKUP($B71,'Indicator Data (national)'!$B$5:$BC$13,51,FALSE)</f>
        <v>0</v>
      </c>
      <c r="BG71" s="73">
        <f>VLOOKUP($B71,'Indicator Data (national)'!$B$5:$BC$13,52,FALSE)</f>
        <v>1.3830680000000002</v>
      </c>
      <c r="BH71" s="73">
        <f>VLOOKUP($B71,'Indicator Data (national)'!$B$5:$BC$13,53,FALSE)</f>
        <v>2.0016586666666667</v>
      </c>
    </row>
    <row r="72" spans="1:60" x14ac:dyDescent="0.25">
      <c r="A72" s="17" t="s">
        <v>414</v>
      </c>
      <c r="B72" t="s">
        <v>14</v>
      </c>
      <c r="C72" s="127" t="s">
        <v>543</v>
      </c>
      <c r="D72" s="73" t="s">
        <v>103</v>
      </c>
      <c r="E72" s="75">
        <v>1281576</v>
      </c>
      <c r="F72" s="75">
        <v>1093999</v>
      </c>
      <c r="G72" s="75">
        <v>3126</v>
      </c>
      <c r="H72" s="73">
        <v>6.25E-2</v>
      </c>
      <c r="I72" s="75"/>
      <c r="J72" s="75">
        <v>0</v>
      </c>
      <c r="K72" s="75">
        <v>11</v>
      </c>
      <c r="L72" s="73">
        <f>VLOOKUP($B72,'Indicator Data (national)'!$B$5:$BC$13,12,FALSE)</f>
        <v>-2.0793542861938477</v>
      </c>
      <c r="M72" s="73">
        <v>0.55000000000000004</v>
      </c>
      <c r="N72" s="73">
        <v>0.1464068</v>
      </c>
      <c r="O72" s="73">
        <v>20633.319233919603</v>
      </c>
      <c r="P72" s="75">
        <f>VLOOKUP($B72,'Indicator Data (national)'!$B$5:$BC$13,15,FALSE)</f>
        <v>88645941</v>
      </c>
      <c r="Q72" s="75">
        <f>VLOOKUP($B72,'Indicator Data (national)'!$B$5:$BC$13,16,FALSE)</f>
        <v>1915.82</v>
      </c>
      <c r="R72" s="75">
        <f>VLOOKUP($B72,'Indicator Data (national)'!$B$5:$BC$13,17,FALSE)</f>
        <v>2529.48</v>
      </c>
      <c r="S72" s="73">
        <f>VLOOKUP($B72,'Indicator Data (national)'!$B$5:$BC$13,18,FALSE)</f>
        <v>0.43474803129576223</v>
      </c>
      <c r="T72" s="73">
        <v>127</v>
      </c>
      <c r="U72" s="73">
        <v>0.13327360200053542</v>
      </c>
      <c r="V72" s="73">
        <f>VLOOKUP($B72,'Indicator Data (national)'!$B$5:$BC$13,21,FALSE)</f>
        <v>4</v>
      </c>
      <c r="W72" s="128">
        <v>59.416006559612455</v>
      </c>
      <c r="X72" s="73">
        <f>VLOOKUP($B72,'Indicator Data (national)'!$B$5:$BC$13,22,FALSE)</f>
        <v>9</v>
      </c>
      <c r="Y72" s="73">
        <f>VLOOKUP($B72,'Indicator Data (national)'!$B$5:$BC$13,23,FALSE)</f>
        <v>338</v>
      </c>
      <c r="Z72" s="73">
        <v>3.7</v>
      </c>
      <c r="AA72" s="73">
        <v>0</v>
      </c>
      <c r="AB72" s="73">
        <v>121</v>
      </c>
      <c r="AC72" s="73">
        <f>VLOOKUP($B72,'Indicator Data (national)'!$B$5:$BC$13,25,FALSE)</f>
        <v>161.39999</v>
      </c>
      <c r="AD72" s="73">
        <v>151</v>
      </c>
      <c r="AE72" s="73" t="str">
        <f>VLOOKUP($B72,'Indicator Data (national)'!$B$5:$BC$13,27,FALSE)</f>
        <v>No data</v>
      </c>
      <c r="AF72" s="73">
        <v>0.43690000000000001</v>
      </c>
      <c r="AG72" s="75">
        <v>0</v>
      </c>
      <c r="AH72" s="75">
        <v>0</v>
      </c>
      <c r="AI72" s="75">
        <v>0</v>
      </c>
      <c r="AJ72" s="73" t="s">
        <v>103</v>
      </c>
      <c r="AK72" s="75">
        <v>0</v>
      </c>
      <c r="AL72" s="75">
        <v>0</v>
      </c>
      <c r="AM72" s="75"/>
      <c r="AN72" s="73">
        <v>5.1073368352222142</v>
      </c>
      <c r="AO72" s="74"/>
      <c r="AP72" s="73">
        <v>0.27683770563594523</v>
      </c>
      <c r="AQ72" s="73">
        <v>1.8503147598101548</v>
      </c>
      <c r="AR72" s="73">
        <v>3.0838981476342946</v>
      </c>
      <c r="AS72" s="73">
        <v>7.9153224930810753</v>
      </c>
      <c r="AT72" s="73">
        <v>8.223808822926193</v>
      </c>
      <c r="AU72" s="73">
        <f>VLOOKUP($B72,'Indicator Data (national)'!$B$5:$BC$13,39,FALSE)</f>
        <v>3.9</v>
      </c>
      <c r="AV72" s="73">
        <f>VLOOKUP($B72,'Indicator Data (national)'!$B$5:$BC$13,40,FALSE)</f>
        <v>-1.0093042850494385</v>
      </c>
      <c r="AW72" s="73">
        <v>27</v>
      </c>
      <c r="AX72" s="73">
        <v>50.3</v>
      </c>
      <c r="AY72" s="73">
        <v>70.400000000000006</v>
      </c>
      <c r="AZ72" s="73">
        <f>VLOOKUP($B72,'Indicator Data (national)'!$B$5:$BC$13,44,FALSE)</f>
        <v>38</v>
      </c>
      <c r="BA72" s="73">
        <f>VLOOKUP($B72,'Indicator Data (national)'!$B$5:$BC$13,45,FALSE)</f>
        <v>73.291961606273901</v>
      </c>
      <c r="BB72" s="73">
        <v>10.6</v>
      </c>
      <c r="BC72" s="73">
        <v>49.4</v>
      </c>
      <c r="BD72" s="75"/>
      <c r="BE72" s="75">
        <v>3337517</v>
      </c>
      <c r="BF72" s="73">
        <f>VLOOKUP($B72,'Indicator Data (national)'!$B$5:$BC$13,51,FALSE)</f>
        <v>0</v>
      </c>
      <c r="BG72" s="73">
        <f>VLOOKUP($B72,'Indicator Data (national)'!$B$5:$BC$13,52,FALSE)</f>
        <v>1.3830680000000002</v>
      </c>
      <c r="BH72" s="73">
        <f>VLOOKUP($B72,'Indicator Data (national)'!$B$5:$BC$13,53,FALSE)</f>
        <v>2.0016586666666667</v>
      </c>
    </row>
    <row r="73" spans="1:60" x14ac:dyDescent="0.25">
      <c r="A73" s="17" t="s">
        <v>415</v>
      </c>
      <c r="B73" t="s">
        <v>14</v>
      </c>
      <c r="C73" s="127" t="s">
        <v>544</v>
      </c>
      <c r="D73" s="73" t="s">
        <v>103</v>
      </c>
      <c r="E73" s="75">
        <v>1761699</v>
      </c>
      <c r="F73" s="75">
        <v>1809355</v>
      </c>
      <c r="G73" s="75">
        <v>5291</v>
      </c>
      <c r="H73" s="73">
        <v>0</v>
      </c>
      <c r="I73" s="75"/>
      <c r="J73" s="75">
        <v>0</v>
      </c>
      <c r="K73" s="75">
        <v>8</v>
      </c>
      <c r="L73" s="73">
        <f>VLOOKUP($B73,'Indicator Data (national)'!$B$5:$BC$13,12,FALSE)</f>
        <v>-2.0793542861938477</v>
      </c>
      <c r="M73" s="73">
        <v>0.59799999999999998</v>
      </c>
      <c r="N73" s="73">
        <v>0.10670350000000001</v>
      </c>
      <c r="O73" s="73">
        <v>20633.319233919603</v>
      </c>
      <c r="P73" s="75">
        <f>VLOOKUP($B73,'Indicator Data (national)'!$B$5:$BC$13,15,FALSE)</f>
        <v>88645941</v>
      </c>
      <c r="Q73" s="75">
        <f>VLOOKUP($B73,'Indicator Data (national)'!$B$5:$BC$13,16,FALSE)</f>
        <v>1915.82</v>
      </c>
      <c r="R73" s="75">
        <f>VLOOKUP($B73,'Indicator Data (national)'!$B$5:$BC$13,17,FALSE)</f>
        <v>2529.48</v>
      </c>
      <c r="S73" s="73">
        <f>VLOOKUP($B73,'Indicator Data (national)'!$B$5:$BC$13,18,FALSE)</f>
        <v>0.43474803129576223</v>
      </c>
      <c r="T73" s="73">
        <v>112</v>
      </c>
      <c r="U73" s="73">
        <v>9.6366876750776514E-2</v>
      </c>
      <c r="V73" s="73">
        <f>VLOOKUP($B73,'Indicator Data (national)'!$B$5:$BC$13,21,FALSE)</f>
        <v>4</v>
      </c>
      <c r="W73" s="128">
        <v>88.80522120440969</v>
      </c>
      <c r="X73" s="73">
        <f>VLOOKUP($B73,'Indicator Data (national)'!$B$5:$BC$13,22,FALSE)</f>
        <v>9</v>
      </c>
      <c r="Y73" s="73">
        <f>VLOOKUP($B73,'Indicator Data (national)'!$B$5:$BC$13,23,FALSE)</f>
        <v>338</v>
      </c>
      <c r="Z73" s="73">
        <v>3.7</v>
      </c>
      <c r="AA73" s="73">
        <v>0</v>
      </c>
      <c r="AB73" s="73">
        <v>97</v>
      </c>
      <c r="AC73" s="73">
        <f>VLOOKUP($B73,'Indicator Data (national)'!$B$5:$BC$13,25,FALSE)</f>
        <v>161.39999</v>
      </c>
      <c r="AD73" s="73">
        <v>151</v>
      </c>
      <c r="AE73" s="73" t="str">
        <f>VLOOKUP($B73,'Indicator Data (national)'!$B$5:$BC$13,27,FALSE)</f>
        <v>No data</v>
      </c>
      <c r="AF73" s="73">
        <v>0.4698</v>
      </c>
      <c r="AG73" s="75">
        <v>1190852.8823104268</v>
      </c>
      <c r="AH73" s="75">
        <v>0</v>
      </c>
      <c r="AI73" s="75">
        <v>0</v>
      </c>
      <c r="AJ73" s="73" t="s">
        <v>103</v>
      </c>
      <c r="AK73" s="75">
        <v>0</v>
      </c>
      <c r="AL73" s="75">
        <v>0</v>
      </c>
      <c r="AM73" s="75"/>
      <c r="AN73" s="73">
        <v>3.8125188325715422</v>
      </c>
      <c r="AO73" s="74"/>
      <c r="AP73" s="73">
        <v>0</v>
      </c>
      <c r="AQ73" s="73">
        <v>1.8503664659273686</v>
      </c>
      <c r="AR73" s="73">
        <v>3.9063103438031819</v>
      </c>
      <c r="AS73" s="73">
        <v>7.9153245143849009</v>
      </c>
      <c r="AT73" s="73">
        <v>8.2237755115032538</v>
      </c>
      <c r="AU73" s="73">
        <f>VLOOKUP($B73,'Indicator Data (national)'!$B$5:$BC$13,39,FALSE)</f>
        <v>3.9</v>
      </c>
      <c r="AV73" s="73">
        <f>VLOOKUP($B73,'Indicator Data (national)'!$B$5:$BC$13,40,FALSE)</f>
        <v>-1.0093042850494385</v>
      </c>
      <c r="AW73" s="73">
        <v>27</v>
      </c>
      <c r="AX73" s="73">
        <v>50.3</v>
      </c>
      <c r="AY73" s="73">
        <v>79.3</v>
      </c>
      <c r="AZ73" s="73">
        <f>VLOOKUP($B73,'Indicator Data (national)'!$B$5:$BC$13,44,FALSE)</f>
        <v>38</v>
      </c>
      <c r="BA73" s="73">
        <f>VLOOKUP($B73,'Indicator Data (national)'!$B$5:$BC$13,45,FALSE)</f>
        <v>73.291961606273901</v>
      </c>
      <c r="BB73" s="73">
        <v>29.2</v>
      </c>
      <c r="BC73" s="73">
        <v>75.099999999999994</v>
      </c>
      <c r="BD73" s="75"/>
      <c r="BE73" s="75">
        <v>4813917</v>
      </c>
      <c r="BF73" s="73">
        <f>VLOOKUP($B73,'Indicator Data (national)'!$B$5:$BC$13,51,FALSE)</f>
        <v>0</v>
      </c>
      <c r="BG73" s="73">
        <f>VLOOKUP($B73,'Indicator Data (national)'!$B$5:$BC$13,52,FALSE)</f>
        <v>1.3830680000000002</v>
      </c>
      <c r="BH73" s="73">
        <f>VLOOKUP($B73,'Indicator Data (national)'!$B$5:$BC$13,53,FALSE)</f>
        <v>2.0016586666666667</v>
      </c>
    </row>
    <row r="74" spans="1:60" x14ac:dyDescent="0.25">
      <c r="A74" s="17" t="s">
        <v>416</v>
      </c>
      <c r="B74" t="s">
        <v>14</v>
      </c>
      <c r="C74" s="127" t="s">
        <v>545</v>
      </c>
      <c r="D74" s="73" t="s">
        <v>103</v>
      </c>
      <c r="E74" s="75">
        <v>419421</v>
      </c>
      <c r="F74" s="75">
        <v>796971</v>
      </c>
      <c r="G74" s="75">
        <v>4002</v>
      </c>
      <c r="H74" s="73">
        <v>0.15625</v>
      </c>
      <c r="I74" s="75"/>
      <c r="J74" s="75">
        <v>0</v>
      </c>
      <c r="K74" s="75">
        <v>3</v>
      </c>
      <c r="L74" s="73">
        <f>VLOOKUP($B74,'Indicator Data (national)'!$B$5:$BC$13,12,FALSE)</f>
        <v>-2.0793542861938477</v>
      </c>
      <c r="M74" s="73">
        <v>0.41799999999999998</v>
      </c>
      <c r="N74" s="73">
        <v>0.26485969999999998</v>
      </c>
      <c r="O74" s="73">
        <v>20633.319233919603</v>
      </c>
      <c r="P74" s="75">
        <f>VLOOKUP($B74,'Indicator Data (national)'!$B$5:$BC$13,15,FALSE)</f>
        <v>88645941</v>
      </c>
      <c r="Q74" s="75">
        <f>VLOOKUP($B74,'Indicator Data (national)'!$B$5:$BC$13,16,FALSE)</f>
        <v>1915.82</v>
      </c>
      <c r="R74" s="75">
        <f>VLOOKUP($B74,'Indicator Data (national)'!$B$5:$BC$13,17,FALSE)</f>
        <v>2529.48</v>
      </c>
      <c r="S74" s="73">
        <f>VLOOKUP($B74,'Indicator Data (national)'!$B$5:$BC$13,18,FALSE)</f>
        <v>0.43474803129576223</v>
      </c>
      <c r="T74" s="73">
        <v>122</v>
      </c>
      <c r="U74" s="73">
        <v>0.11276964620279328</v>
      </c>
      <c r="V74" s="73">
        <f>VLOOKUP($B74,'Indicator Data (national)'!$B$5:$BC$13,21,FALSE)</f>
        <v>4</v>
      </c>
      <c r="W74" s="128">
        <v>81.30285400468938</v>
      </c>
      <c r="X74" s="73">
        <f>VLOOKUP($B74,'Indicator Data (national)'!$B$5:$BC$13,22,FALSE)</f>
        <v>9</v>
      </c>
      <c r="Y74" s="73">
        <f>VLOOKUP($B74,'Indicator Data (national)'!$B$5:$BC$13,23,FALSE)</f>
        <v>338</v>
      </c>
      <c r="Z74" s="73">
        <v>3.7</v>
      </c>
      <c r="AA74" s="73">
        <v>28</v>
      </c>
      <c r="AB74" s="73">
        <v>128</v>
      </c>
      <c r="AC74" s="73">
        <f>VLOOKUP($B74,'Indicator Data (national)'!$B$5:$BC$13,25,FALSE)</f>
        <v>161.39999</v>
      </c>
      <c r="AD74" s="73">
        <v>151</v>
      </c>
      <c r="AE74" s="73" t="str">
        <f>VLOOKUP($B74,'Indicator Data (national)'!$B$5:$BC$13,27,FALSE)</f>
        <v>No data</v>
      </c>
      <c r="AF74" s="73">
        <v>0.42499999999999999</v>
      </c>
      <c r="AG74" s="75">
        <v>0</v>
      </c>
      <c r="AH74" s="75">
        <v>0</v>
      </c>
      <c r="AI74" s="75">
        <v>0</v>
      </c>
      <c r="AJ74" s="73" t="s">
        <v>103</v>
      </c>
      <c r="AK74" s="75">
        <v>0</v>
      </c>
      <c r="AL74" s="75">
        <v>0</v>
      </c>
      <c r="AM74" s="75"/>
      <c r="AN74" s="73">
        <v>4.7476574375156329</v>
      </c>
      <c r="AO74" s="74"/>
      <c r="AP74" s="73">
        <v>0</v>
      </c>
      <c r="AQ74" s="73">
        <v>2.055875165951552</v>
      </c>
      <c r="AR74" s="73">
        <v>3.1867508129220941</v>
      </c>
      <c r="AS74" s="73">
        <v>6.9901679718315277</v>
      </c>
      <c r="AT74" s="73">
        <v>8.6349322404581859</v>
      </c>
      <c r="AU74" s="73">
        <f>VLOOKUP($B74,'Indicator Data (national)'!$B$5:$BC$13,39,FALSE)</f>
        <v>3.9</v>
      </c>
      <c r="AV74" s="73">
        <f>VLOOKUP($B74,'Indicator Data (national)'!$B$5:$BC$13,40,FALSE)</f>
        <v>-1.0093042850494385</v>
      </c>
      <c r="AW74" s="73">
        <v>27</v>
      </c>
      <c r="AX74" s="73">
        <v>50.3</v>
      </c>
      <c r="AY74" s="73">
        <v>62.5</v>
      </c>
      <c r="AZ74" s="73">
        <f>VLOOKUP($B74,'Indicator Data (national)'!$B$5:$BC$13,44,FALSE)</f>
        <v>38</v>
      </c>
      <c r="BA74" s="73">
        <f>VLOOKUP($B74,'Indicator Data (national)'!$B$5:$BC$13,45,FALSE)</f>
        <v>73.291961606273901</v>
      </c>
      <c r="BB74" s="73">
        <v>18.7</v>
      </c>
      <c r="BC74" s="73">
        <v>59.3</v>
      </c>
      <c r="BD74" s="75"/>
      <c r="BE74" s="75">
        <v>2499272</v>
      </c>
      <c r="BF74" s="73">
        <f>VLOOKUP($B74,'Indicator Data (national)'!$B$5:$BC$13,51,FALSE)</f>
        <v>0</v>
      </c>
      <c r="BG74" s="73">
        <f>VLOOKUP($B74,'Indicator Data (national)'!$B$5:$BC$13,52,FALSE)</f>
        <v>1.3830680000000002</v>
      </c>
      <c r="BH74" s="73">
        <f>VLOOKUP($B74,'Indicator Data (national)'!$B$5:$BC$13,53,FALSE)</f>
        <v>2.0016586666666667</v>
      </c>
    </row>
    <row r="75" spans="1:60" x14ac:dyDescent="0.25">
      <c r="A75" s="17" t="s">
        <v>417</v>
      </c>
      <c r="B75" t="s">
        <v>14</v>
      </c>
      <c r="C75" s="127" t="s">
        <v>546</v>
      </c>
      <c r="D75" s="73" t="s">
        <v>103</v>
      </c>
      <c r="E75" s="75">
        <v>1957216</v>
      </c>
      <c r="F75" s="75">
        <v>705374</v>
      </c>
      <c r="G75" s="75">
        <v>1376</v>
      </c>
      <c r="H75" s="73">
        <v>0.1875</v>
      </c>
      <c r="I75" s="75"/>
      <c r="J75" s="75">
        <v>0</v>
      </c>
      <c r="K75" s="75">
        <v>15</v>
      </c>
      <c r="L75" s="73">
        <f>VLOOKUP($B75,'Indicator Data (national)'!$B$5:$BC$13,12,FALSE)</f>
        <v>-2.0793542861938477</v>
      </c>
      <c r="M75" s="73">
        <v>0.48099999999999998</v>
      </c>
      <c r="N75" s="73">
        <v>7.9653299999999996E-2</v>
      </c>
      <c r="O75" s="73">
        <v>20633.319233919603</v>
      </c>
      <c r="P75" s="75">
        <f>VLOOKUP($B75,'Indicator Data (national)'!$B$5:$BC$13,15,FALSE)</f>
        <v>88645941</v>
      </c>
      <c r="Q75" s="75">
        <f>VLOOKUP($B75,'Indicator Data (national)'!$B$5:$BC$13,16,FALSE)</f>
        <v>1915.82</v>
      </c>
      <c r="R75" s="75">
        <f>VLOOKUP($B75,'Indicator Data (national)'!$B$5:$BC$13,17,FALSE)</f>
        <v>2529.48</v>
      </c>
      <c r="S75" s="73">
        <f>VLOOKUP($B75,'Indicator Data (national)'!$B$5:$BC$13,18,FALSE)</f>
        <v>0.43474803129576223</v>
      </c>
      <c r="T75" s="73">
        <v>107</v>
      </c>
      <c r="U75" s="73">
        <v>0.10661877218224092</v>
      </c>
      <c r="V75" s="73">
        <f>VLOOKUP($B75,'Indicator Data (national)'!$B$5:$BC$13,21,FALSE)</f>
        <v>4</v>
      </c>
      <c r="W75" s="128">
        <v>65.986443921960031</v>
      </c>
      <c r="X75" s="73">
        <f>VLOOKUP($B75,'Indicator Data (national)'!$B$5:$BC$13,22,FALSE)</f>
        <v>9</v>
      </c>
      <c r="Y75" s="73">
        <f>VLOOKUP($B75,'Indicator Data (national)'!$B$5:$BC$13,23,FALSE)</f>
        <v>338</v>
      </c>
      <c r="Z75" s="73">
        <v>3.7</v>
      </c>
      <c r="AA75" s="73">
        <v>0</v>
      </c>
      <c r="AB75" s="73">
        <v>153</v>
      </c>
      <c r="AC75" s="73">
        <f>VLOOKUP($B75,'Indicator Data (national)'!$B$5:$BC$13,25,FALSE)</f>
        <v>161.39999</v>
      </c>
      <c r="AD75" s="73">
        <v>151</v>
      </c>
      <c r="AE75" s="73" t="str">
        <f>VLOOKUP($B75,'Indicator Data (national)'!$B$5:$BC$13,27,FALSE)</f>
        <v>No data</v>
      </c>
      <c r="AF75" s="73">
        <v>0.41770000000000002</v>
      </c>
      <c r="AG75" s="75">
        <v>913832.57157434931</v>
      </c>
      <c r="AH75" s="75">
        <v>0</v>
      </c>
      <c r="AI75" s="75">
        <v>0</v>
      </c>
      <c r="AJ75" s="73" t="s">
        <v>103</v>
      </c>
      <c r="AK75" s="75">
        <v>0</v>
      </c>
      <c r="AL75" s="75">
        <v>0</v>
      </c>
      <c r="AM75" s="75"/>
      <c r="AN75" s="73">
        <v>2.7334657655517889</v>
      </c>
      <c r="AO75" s="74"/>
      <c r="AP75" s="73">
        <v>0</v>
      </c>
      <c r="AQ75" s="73">
        <v>1.8503443957420163</v>
      </c>
      <c r="AR75" s="73">
        <v>4.1119124219981433</v>
      </c>
      <c r="AS75" s="73">
        <v>7.9153801308487894</v>
      </c>
      <c r="AT75" s="73">
        <v>8.2237168829486329</v>
      </c>
      <c r="AU75" s="73">
        <f>VLOOKUP($B75,'Indicator Data (national)'!$B$5:$BC$13,39,FALSE)</f>
        <v>3.9</v>
      </c>
      <c r="AV75" s="73">
        <f>VLOOKUP($B75,'Indicator Data (national)'!$B$5:$BC$13,40,FALSE)</f>
        <v>-1.0093042850494385</v>
      </c>
      <c r="AW75" s="73">
        <v>27</v>
      </c>
      <c r="AX75" s="73">
        <v>50.3</v>
      </c>
      <c r="AY75" s="73">
        <v>71.8</v>
      </c>
      <c r="AZ75" s="73">
        <f>VLOOKUP($B75,'Indicator Data (national)'!$B$5:$BC$13,44,FALSE)</f>
        <v>38</v>
      </c>
      <c r="BA75" s="73">
        <f>VLOOKUP($B75,'Indicator Data (national)'!$B$5:$BC$13,45,FALSE)</f>
        <v>73.291961606273901</v>
      </c>
      <c r="BB75" s="73">
        <v>37.4</v>
      </c>
      <c r="BC75" s="73">
        <v>73.2</v>
      </c>
      <c r="BD75" s="75"/>
      <c r="BE75" s="75">
        <v>3694087</v>
      </c>
      <c r="BF75" s="73">
        <f>VLOOKUP($B75,'Indicator Data (national)'!$B$5:$BC$13,51,FALSE)</f>
        <v>0</v>
      </c>
      <c r="BG75" s="73">
        <f>VLOOKUP($B75,'Indicator Data (national)'!$B$5:$BC$13,52,FALSE)</f>
        <v>1.3830680000000002</v>
      </c>
      <c r="BH75" s="73">
        <f>VLOOKUP($B75,'Indicator Data (national)'!$B$5:$BC$13,53,FALSE)</f>
        <v>2.0016586666666667</v>
      </c>
    </row>
    <row r="76" spans="1:60" x14ac:dyDescent="0.25">
      <c r="A76" s="17" t="s">
        <v>418</v>
      </c>
      <c r="B76" t="s">
        <v>14</v>
      </c>
      <c r="C76" s="127" t="s">
        <v>547</v>
      </c>
      <c r="D76" s="73" t="s">
        <v>103</v>
      </c>
      <c r="E76" s="75">
        <v>1339711</v>
      </c>
      <c r="F76" s="75">
        <v>1055554</v>
      </c>
      <c r="G76" s="75">
        <v>596</v>
      </c>
      <c r="H76" s="73">
        <v>0.125</v>
      </c>
      <c r="I76" s="75"/>
      <c r="J76" s="75">
        <v>0</v>
      </c>
      <c r="K76" s="75">
        <v>2</v>
      </c>
      <c r="L76" s="73">
        <f>VLOOKUP($B76,'Indicator Data (national)'!$B$5:$BC$13,12,FALSE)</f>
        <v>-2.0793542861938477</v>
      </c>
      <c r="M76" s="73">
        <v>0.52800000000000002</v>
      </c>
      <c r="N76" s="73">
        <v>5.12641E-2</v>
      </c>
      <c r="O76" s="73">
        <v>20633.319233919603</v>
      </c>
      <c r="P76" s="75">
        <f>VLOOKUP($B76,'Indicator Data (national)'!$B$5:$BC$13,15,FALSE)</f>
        <v>88645941</v>
      </c>
      <c r="Q76" s="75">
        <f>VLOOKUP($B76,'Indicator Data (national)'!$B$5:$BC$13,16,FALSE)</f>
        <v>1915.82</v>
      </c>
      <c r="R76" s="75">
        <f>VLOOKUP($B76,'Indicator Data (national)'!$B$5:$BC$13,17,FALSE)</f>
        <v>2529.48</v>
      </c>
      <c r="S76" s="73">
        <f>VLOOKUP($B76,'Indicator Data (national)'!$B$5:$BC$13,18,FALSE)</f>
        <v>0.43474803129576223</v>
      </c>
      <c r="T76" s="73">
        <v>71</v>
      </c>
      <c r="U76" s="73">
        <v>0.14352636411822234</v>
      </c>
      <c r="V76" s="73">
        <f>VLOOKUP($B76,'Indicator Data (national)'!$B$5:$BC$13,21,FALSE)</f>
        <v>4</v>
      </c>
      <c r="W76" s="128">
        <v>68.576763581797934</v>
      </c>
      <c r="X76" s="73">
        <f>VLOOKUP($B76,'Indicator Data (national)'!$B$5:$BC$13,22,FALSE)</f>
        <v>9</v>
      </c>
      <c r="Y76" s="73">
        <f>VLOOKUP($B76,'Indicator Data (national)'!$B$5:$BC$13,23,FALSE)</f>
        <v>338</v>
      </c>
      <c r="Z76" s="73">
        <v>3.7</v>
      </c>
      <c r="AA76" s="73">
        <v>0</v>
      </c>
      <c r="AB76" s="73">
        <v>242</v>
      </c>
      <c r="AC76" s="73">
        <f>VLOOKUP($B76,'Indicator Data (national)'!$B$5:$BC$13,25,FALSE)</f>
        <v>161.39999</v>
      </c>
      <c r="AD76" s="73">
        <v>151</v>
      </c>
      <c r="AE76" s="73" t="str">
        <f>VLOOKUP($B76,'Indicator Data (national)'!$B$5:$BC$13,27,FALSE)</f>
        <v>No data</v>
      </c>
      <c r="AF76" s="73">
        <v>0.48309999999999997</v>
      </c>
      <c r="AG76" s="75">
        <v>0</v>
      </c>
      <c r="AH76" s="75">
        <v>0</v>
      </c>
      <c r="AI76" s="75">
        <v>0</v>
      </c>
      <c r="AJ76" s="73" t="s">
        <v>103</v>
      </c>
      <c r="AK76" s="75">
        <v>0</v>
      </c>
      <c r="AL76" s="75">
        <v>0</v>
      </c>
      <c r="AM76" s="75"/>
      <c r="AN76" s="73">
        <v>4.3160359170084872</v>
      </c>
      <c r="AO76" s="74"/>
      <c r="AP76" s="73">
        <v>0</v>
      </c>
      <c r="AQ76" s="73">
        <v>1.6448139035083253</v>
      </c>
      <c r="AR76" s="73">
        <v>3.0838805618325766</v>
      </c>
      <c r="AS76" s="73">
        <v>9.9713205219053886</v>
      </c>
      <c r="AT76" s="73">
        <v>6.0650330083186494</v>
      </c>
      <c r="AU76" s="73">
        <f>VLOOKUP($B76,'Indicator Data (national)'!$B$5:$BC$13,39,FALSE)</f>
        <v>3.9</v>
      </c>
      <c r="AV76" s="73">
        <f>VLOOKUP($B76,'Indicator Data (national)'!$B$5:$BC$13,40,FALSE)</f>
        <v>-1.0093042850494385</v>
      </c>
      <c r="AW76" s="73">
        <v>27</v>
      </c>
      <c r="AX76" s="73">
        <v>50.3</v>
      </c>
      <c r="AY76" s="73">
        <v>79.5</v>
      </c>
      <c r="AZ76" s="73">
        <f>VLOOKUP($B76,'Indicator Data (national)'!$B$5:$BC$13,44,FALSE)</f>
        <v>38</v>
      </c>
      <c r="BA76" s="73">
        <f>VLOOKUP($B76,'Indicator Data (national)'!$B$5:$BC$13,45,FALSE)</f>
        <v>73.291961606273901</v>
      </c>
      <c r="BB76" s="73">
        <v>18.3</v>
      </c>
      <c r="BC76" s="73">
        <v>74.400000000000006</v>
      </c>
      <c r="BD76" s="75"/>
      <c r="BE76" s="75">
        <v>2794575</v>
      </c>
      <c r="BF76" s="73">
        <f>VLOOKUP($B76,'Indicator Data (national)'!$B$5:$BC$13,51,FALSE)</f>
        <v>0</v>
      </c>
      <c r="BG76" s="73">
        <f>VLOOKUP($B76,'Indicator Data (national)'!$B$5:$BC$13,52,FALSE)</f>
        <v>1.3830680000000002</v>
      </c>
      <c r="BH76" s="73">
        <f>VLOOKUP($B76,'Indicator Data (national)'!$B$5:$BC$13,53,FALSE)</f>
        <v>2.0016586666666667</v>
      </c>
    </row>
    <row r="77" spans="1:60" x14ac:dyDescent="0.25">
      <c r="A77" s="17" t="s">
        <v>419</v>
      </c>
      <c r="B77" t="s">
        <v>14</v>
      </c>
      <c r="C77" s="127" t="s">
        <v>548</v>
      </c>
      <c r="D77" s="73" t="s">
        <v>103</v>
      </c>
      <c r="E77" s="75">
        <v>2234995</v>
      </c>
      <c r="F77" s="75">
        <v>301074</v>
      </c>
      <c r="G77" s="75">
        <v>236</v>
      </c>
      <c r="H77" s="73">
        <v>0.1875</v>
      </c>
      <c r="I77" s="75"/>
      <c r="J77" s="75">
        <v>3</v>
      </c>
      <c r="K77" s="75">
        <v>13</v>
      </c>
      <c r="L77" s="73">
        <f>VLOOKUP($B77,'Indicator Data (national)'!$B$5:$BC$13,12,FALSE)</f>
        <v>-2.0793542861938477</v>
      </c>
      <c r="M77" s="73">
        <v>0.505</v>
      </c>
      <c r="N77" s="73">
        <v>0.1227891</v>
      </c>
      <c r="O77" s="73">
        <v>20633.319233919603</v>
      </c>
      <c r="P77" s="75">
        <f>VLOOKUP($B77,'Indicator Data (national)'!$B$5:$BC$13,15,FALSE)</f>
        <v>88645941</v>
      </c>
      <c r="Q77" s="75">
        <f>VLOOKUP($B77,'Indicator Data (national)'!$B$5:$BC$13,16,FALSE)</f>
        <v>1915.82</v>
      </c>
      <c r="R77" s="75">
        <f>VLOOKUP($B77,'Indicator Data (national)'!$B$5:$BC$13,17,FALSE)</f>
        <v>2529.48</v>
      </c>
      <c r="S77" s="73">
        <f>VLOOKUP($B77,'Indicator Data (national)'!$B$5:$BC$13,18,FALSE)</f>
        <v>0.43474803129576223</v>
      </c>
      <c r="T77" s="73">
        <v>129</v>
      </c>
      <c r="U77" s="73">
        <v>6.151119955267572E-2</v>
      </c>
      <c r="V77" s="73">
        <f>VLOOKUP($B77,'Indicator Data (national)'!$B$5:$BC$13,21,FALSE)</f>
        <v>4</v>
      </c>
      <c r="W77" s="128">
        <v>82.387888939186809</v>
      </c>
      <c r="X77" s="73">
        <f>VLOOKUP($B77,'Indicator Data (national)'!$B$5:$BC$13,22,FALSE)</f>
        <v>9</v>
      </c>
      <c r="Y77" s="73">
        <f>VLOOKUP($B77,'Indicator Data (national)'!$B$5:$BC$13,23,FALSE)</f>
        <v>338</v>
      </c>
      <c r="Z77" s="73">
        <v>3.7</v>
      </c>
      <c r="AA77" s="73">
        <v>0</v>
      </c>
      <c r="AB77" s="73">
        <v>142</v>
      </c>
      <c r="AC77" s="73">
        <f>VLOOKUP($B77,'Indicator Data (national)'!$B$5:$BC$13,25,FALSE)</f>
        <v>161.39999</v>
      </c>
      <c r="AD77" s="73">
        <v>151</v>
      </c>
      <c r="AE77" s="73" t="str">
        <f>VLOOKUP($B77,'Indicator Data (national)'!$B$5:$BC$13,27,FALSE)</f>
        <v>No data</v>
      </c>
      <c r="AF77" s="73">
        <v>0.42730000000000001</v>
      </c>
      <c r="AG77" s="75">
        <v>0</v>
      </c>
      <c r="AH77" s="75">
        <v>0</v>
      </c>
      <c r="AI77" s="75">
        <v>0</v>
      </c>
      <c r="AJ77" s="73" t="s">
        <v>103</v>
      </c>
      <c r="AK77" s="75">
        <v>0</v>
      </c>
      <c r="AL77" s="75">
        <v>0</v>
      </c>
      <c r="AM77" s="75"/>
      <c r="AN77" s="73">
        <v>3.1651310960266779</v>
      </c>
      <c r="AO77" s="74"/>
      <c r="AP77" s="73">
        <v>0</v>
      </c>
      <c r="AQ77" s="73">
        <v>2.0559515427115866</v>
      </c>
      <c r="AR77" s="73">
        <v>1.2335495562106469</v>
      </c>
      <c r="AS77" s="73">
        <v>6.9901497675541737</v>
      </c>
      <c r="AT77" s="73">
        <v>8.6349537405560532</v>
      </c>
      <c r="AU77" s="73">
        <f>VLOOKUP($B77,'Indicator Data (national)'!$B$5:$BC$13,39,FALSE)</f>
        <v>3.9</v>
      </c>
      <c r="AV77" s="73">
        <f>VLOOKUP($B77,'Indicator Data (national)'!$B$5:$BC$13,40,FALSE)</f>
        <v>-1.0093042850494385</v>
      </c>
      <c r="AW77" s="73">
        <v>27</v>
      </c>
      <c r="AX77" s="73">
        <v>50.3</v>
      </c>
      <c r="AY77" s="73">
        <v>73.2</v>
      </c>
      <c r="AZ77" s="73">
        <f>VLOOKUP($B77,'Indicator Data (national)'!$B$5:$BC$13,44,FALSE)</f>
        <v>38</v>
      </c>
      <c r="BA77" s="73">
        <f>VLOOKUP($B77,'Indicator Data (national)'!$B$5:$BC$13,45,FALSE)</f>
        <v>73.291961606273901</v>
      </c>
      <c r="BB77" s="73">
        <v>22</v>
      </c>
      <c r="BC77" s="73">
        <v>39.6</v>
      </c>
      <c r="BD77" s="75"/>
      <c r="BE77" s="75">
        <v>3788319</v>
      </c>
      <c r="BF77" s="73">
        <f>VLOOKUP($B77,'Indicator Data (national)'!$B$5:$BC$13,51,FALSE)</f>
        <v>0</v>
      </c>
      <c r="BG77" s="73">
        <f>VLOOKUP($B77,'Indicator Data (national)'!$B$5:$BC$13,52,FALSE)</f>
        <v>1.3830680000000002</v>
      </c>
      <c r="BH77" s="73">
        <f>VLOOKUP($B77,'Indicator Data (national)'!$B$5:$BC$13,53,FALSE)</f>
        <v>2.0016586666666667</v>
      </c>
    </row>
    <row r="78" spans="1:60" x14ac:dyDescent="0.25">
      <c r="A78" s="17" t="s">
        <v>420</v>
      </c>
      <c r="B78" t="s">
        <v>14</v>
      </c>
      <c r="C78" s="127" t="s">
        <v>549</v>
      </c>
      <c r="D78" s="73" t="s">
        <v>103</v>
      </c>
      <c r="E78" s="75">
        <v>220445</v>
      </c>
      <c r="F78" s="75">
        <v>104473</v>
      </c>
      <c r="G78" s="75">
        <v>442</v>
      </c>
      <c r="H78" s="73">
        <v>0.125</v>
      </c>
      <c r="I78" s="75"/>
      <c r="J78" s="75">
        <v>3</v>
      </c>
      <c r="K78" s="75">
        <v>2</v>
      </c>
      <c r="L78" s="73">
        <f>VLOOKUP($B78,'Indicator Data (national)'!$B$5:$BC$13,12,FALSE)</f>
        <v>-2.0793542861938477</v>
      </c>
      <c r="M78" s="73">
        <v>0.47113788118714339</v>
      </c>
      <c r="N78" s="73">
        <v>0.10760069999999999</v>
      </c>
      <c r="O78" s="73">
        <v>20633.319233919603</v>
      </c>
      <c r="P78" s="75">
        <f>VLOOKUP($B78,'Indicator Data (national)'!$B$5:$BC$13,15,FALSE)</f>
        <v>88645941</v>
      </c>
      <c r="Q78" s="75">
        <f>VLOOKUP($B78,'Indicator Data (national)'!$B$5:$BC$13,16,FALSE)</f>
        <v>1915.82</v>
      </c>
      <c r="R78" s="75">
        <f>VLOOKUP($B78,'Indicator Data (national)'!$B$5:$BC$13,17,FALSE)</f>
        <v>2529.48</v>
      </c>
      <c r="S78" s="73">
        <f>VLOOKUP($B78,'Indicator Data (national)'!$B$5:$BC$13,18,FALSE)</f>
        <v>0.43474803129576223</v>
      </c>
      <c r="T78" s="73">
        <v>148</v>
      </c>
      <c r="U78" s="73">
        <v>8.3040811150183649E-2</v>
      </c>
      <c r="V78" s="73">
        <f>VLOOKUP($B78,'Indicator Data (national)'!$B$5:$BC$13,21,FALSE)</f>
        <v>4</v>
      </c>
      <c r="W78" s="128">
        <v>79.89588054354229</v>
      </c>
      <c r="X78" s="73">
        <f>VLOOKUP($B78,'Indicator Data (national)'!$B$5:$BC$13,22,FALSE)</f>
        <v>9</v>
      </c>
      <c r="Y78" s="73">
        <f>VLOOKUP($B78,'Indicator Data (national)'!$B$5:$BC$13,23,FALSE)</f>
        <v>338</v>
      </c>
      <c r="Z78" s="73">
        <v>3.7</v>
      </c>
      <c r="AA78" s="73">
        <v>405</v>
      </c>
      <c r="AB78" s="73">
        <v>5</v>
      </c>
      <c r="AC78" s="73">
        <f>VLOOKUP($B78,'Indicator Data (national)'!$B$5:$BC$13,25,FALSE)</f>
        <v>161.39999</v>
      </c>
      <c r="AD78" s="73">
        <v>151</v>
      </c>
      <c r="AE78" s="73" t="str">
        <f>VLOOKUP($B78,'Indicator Data (national)'!$B$5:$BC$13,27,FALSE)</f>
        <v>No data</v>
      </c>
      <c r="AF78" s="73">
        <v>0.51160000000000005</v>
      </c>
      <c r="AG78" s="75">
        <v>0</v>
      </c>
      <c r="AH78" s="75">
        <v>0</v>
      </c>
      <c r="AI78" s="75">
        <v>0</v>
      </c>
      <c r="AJ78" s="73" t="s">
        <v>103</v>
      </c>
      <c r="AK78" s="75">
        <v>0</v>
      </c>
      <c r="AL78" s="75">
        <v>0</v>
      </c>
      <c r="AM78" s="75"/>
      <c r="AN78" s="73">
        <v>3.5968008905945599</v>
      </c>
      <c r="AO78" s="74"/>
      <c r="AP78" s="73">
        <v>1.0148771406830772</v>
      </c>
      <c r="AQ78" s="73">
        <v>2.8783195886859336</v>
      </c>
      <c r="AR78" s="73">
        <v>1.6447191746375858</v>
      </c>
      <c r="AS78" s="73">
        <v>8.7377384562051095</v>
      </c>
      <c r="AT78" s="73">
        <v>6.3733173182557241</v>
      </c>
      <c r="AU78" s="73">
        <f>VLOOKUP($B78,'Indicator Data (national)'!$B$5:$BC$13,39,FALSE)</f>
        <v>3.9</v>
      </c>
      <c r="AV78" s="73">
        <f>VLOOKUP($B78,'Indicator Data (national)'!$B$5:$BC$13,40,FALSE)</f>
        <v>-1.0093042850494385</v>
      </c>
      <c r="AW78" s="73">
        <v>27</v>
      </c>
      <c r="AX78" s="73">
        <v>50.3</v>
      </c>
      <c r="AY78" s="73">
        <v>67</v>
      </c>
      <c r="AZ78" s="73">
        <f>VLOOKUP($B78,'Indicator Data (national)'!$B$5:$BC$13,44,FALSE)</f>
        <v>38</v>
      </c>
      <c r="BA78" s="73">
        <f>VLOOKUP($B78,'Indicator Data (national)'!$B$5:$BC$13,45,FALSE)</f>
        <v>73.291961606273901</v>
      </c>
      <c r="BB78" s="73">
        <v>52</v>
      </c>
      <c r="BC78" s="73">
        <v>59.6</v>
      </c>
      <c r="BD78" s="75"/>
      <c r="BE78" s="75">
        <v>2193613</v>
      </c>
      <c r="BF78" s="73">
        <f>VLOOKUP($B78,'Indicator Data (national)'!$B$5:$BC$13,51,FALSE)</f>
        <v>0</v>
      </c>
      <c r="BG78" s="73">
        <f>VLOOKUP($B78,'Indicator Data (national)'!$B$5:$BC$13,52,FALSE)</f>
        <v>1.3830680000000002</v>
      </c>
      <c r="BH78" s="73">
        <f>VLOOKUP($B78,'Indicator Data (national)'!$B$5:$BC$13,53,FALSE)</f>
        <v>2.0016586666666667</v>
      </c>
    </row>
    <row r="79" spans="1:60" x14ac:dyDescent="0.25">
      <c r="A79" s="17" t="s">
        <v>421</v>
      </c>
      <c r="B79" t="s">
        <v>14</v>
      </c>
      <c r="C79" s="127" t="s">
        <v>550</v>
      </c>
      <c r="D79" s="73" t="s">
        <v>103</v>
      </c>
      <c r="E79" s="75">
        <v>1336217</v>
      </c>
      <c r="F79" s="75">
        <v>194297</v>
      </c>
      <c r="G79" s="75">
        <v>612</v>
      </c>
      <c r="H79" s="73">
        <v>0.21875</v>
      </c>
      <c r="I79" s="75"/>
      <c r="J79" s="75">
        <v>3</v>
      </c>
      <c r="K79" s="75">
        <v>187</v>
      </c>
      <c r="L79" s="73">
        <f>VLOOKUP($B79,'Indicator Data (national)'!$B$5:$BC$13,12,FALSE)</f>
        <v>-2.0793542861938477</v>
      </c>
      <c r="M79" s="73">
        <v>0.36399999999999999</v>
      </c>
      <c r="N79" s="73">
        <v>0.47081889999999998</v>
      </c>
      <c r="O79" s="73">
        <v>20633.319233919603</v>
      </c>
      <c r="P79" s="75">
        <f>VLOOKUP($B79,'Indicator Data (national)'!$B$5:$BC$13,15,FALSE)</f>
        <v>88645941</v>
      </c>
      <c r="Q79" s="75">
        <f>VLOOKUP($B79,'Indicator Data (national)'!$B$5:$BC$13,16,FALSE)</f>
        <v>1915.82</v>
      </c>
      <c r="R79" s="75">
        <f>VLOOKUP($B79,'Indicator Data (national)'!$B$5:$BC$13,17,FALSE)</f>
        <v>2529.48</v>
      </c>
      <c r="S79" s="73">
        <f>VLOOKUP($B79,'Indicator Data (national)'!$B$5:$BC$13,18,FALSE)</f>
        <v>0.43474803129576223</v>
      </c>
      <c r="T79" s="73">
        <v>196</v>
      </c>
      <c r="U79" s="73">
        <v>0.30242960579243766</v>
      </c>
      <c r="V79" s="73">
        <f>VLOOKUP($B79,'Indicator Data (national)'!$B$5:$BC$13,21,FALSE)</f>
        <v>4</v>
      </c>
      <c r="W79" s="128">
        <v>73.53821537135542</v>
      </c>
      <c r="X79" s="73">
        <f>VLOOKUP($B79,'Indicator Data (national)'!$B$5:$BC$13,22,FALSE)</f>
        <v>9</v>
      </c>
      <c r="Y79" s="73">
        <f>VLOOKUP($B79,'Indicator Data (national)'!$B$5:$BC$13,23,FALSE)</f>
        <v>338</v>
      </c>
      <c r="Z79" s="73">
        <v>3.7</v>
      </c>
      <c r="AA79" s="73">
        <v>4</v>
      </c>
      <c r="AB79" s="73">
        <v>317</v>
      </c>
      <c r="AC79" s="73">
        <f>VLOOKUP($B79,'Indicator Data (national)'!$B$5:$BC$13,25,FALSE)</f>
        <v>161.39999</v>
      </c>
      <c r="AD79" s="73">
        <v>151</v>
      </c>
      <c r="AE79" s="73" t="str">
        <f>VLOOKUP($B79,'Indicator Data (national)'!$B$5:$BC$13,27,FALSE)</f>
        <v>No data</v>
      </c>
      <c r="AF79" s="73">
        <v>0.42170000000000002</v>
      </c>
      <c r="AG79" s="75">
        <v>0</v>
      </c>
      <c r="AH79" s="75">
        <v>0</v>
      </c>
      <c r="AI79" s="75">
        <v>0</v>
      </c>
      <c r="AJ79" s="73" t="s">
        <v>103</v>
      </c>
      <c r="AK79" s="75">
        <v>16984</v>
      </c>
      <c r="AL79" s="75">
        <v>0</v>
      </c>
      <c r="AM79" s="75"/>
      <c r="AN79" s="73">
        <v>7.4811760434714589</v>
      </c>
      <c r="AO79" s="74"/>
      <c r="AP79" s="73">
        <v>0.4613127632388434</v>
      </c>
      <c r="AQ79" s="73">
        <v>3.1867165293671431</v>
      </c>
      <c r="AR79" s="73">
        <v>14.59723669335915</v>
      </c>
      <c r="AS79" s="73">
        <v>21.278966460741977</v>
      </c>
      <c r="AT79" s="73">
        <v>3.8034575276640585</v>
      </c>
      <c r="AU79" s="73">
        <f>VLOOKUP($B79,'Indicator Data (national)'!$B$5:$BC$13,39,FALSE)</f>
        <v>3.9</v>
      </c>
      <c r="AV79" s="73">
        <f>VLOOKUP($B79,'Indicator Data (national)'!$B$5:$BC$13,40,FALSE)</f>
        <v>-1.0093042850494385</v>
      </c>
      <c r="AW79" s="73">
        <v>27</v>
      </c>
      <c r="AX79" s="73">
        <v>50.3</v>
      </c>
      <c r="AY79" s="73">
        <v>54</v>
      </c>
      <c r="AZ79" s="73">
        <f>VLOOKUP($B79,'Indicator Data (national)'!$B$5:$BC$13,44,FALSE)</f>
        <v>38</v>
      </c>
      <c r="BA79" s="73">
        <f>VLOOKUP($B79,'Indicator Data (national)'!$B$5:$BC$13,45,FALSE)</f>
        <v>73.291961606273901</v>
      </c>
      <c r="BB79" s="73">
        <v>9.6</v>
      </c>
      <c r="BC79" s="73">
        <v>38.799999999999997</v>
      </c>
      <c r="BD79" s="75"/>
      <c r="BE79" s="75">
        <v>2768452</v>
      </c>
      <c r="BF79" s="73">
        <f>VLOOKUP($B79,'Indicator Data (national)'!$B$5:$BC$13,51,FALSE)</f>
        <v>0</v>
      </c>
      <c r="BG79" s="73">
        <f>VLOOKUP($B79,'Indicator Data (national)'!$B$5:$BC$13,52,FALSE)</f>
        <v>1.3830680000000002</v>
      </c>
      <c r="BH79" s="73">
        <f>VLOOKUP($B79,'Indicator Data (national)'!$B$5:$BC$13,53,FALSE)</f>
        <v>2.0016586666666667</v>
      </c>
    </row>
    <row r="80" spans="1:60" x14ac:dyDescent="0.25">
      <c r="A80" s="17" t="s">
        <v>422</v>
      </c>
      <c r="B80" t="s">
        <v>14</v>
      </c>
      <c r="C80" s="127" t="s">
        <v>551</v>
      </c>
      <c r="D80" s="73" t="s">
        <v>103</v>
      </c>
      <c r="E80" s="75">
        <v>1590416</v>
      </c>
      <c r="F80" s="75">
        <v>2619397</v>
      </c>
      <c r="G80" s="75">
        <v>2668</v>
      </c>
      <c r="H80" s="73">
        <v>0</v>
      </c>
      <c r="I80" s="75"/>
      <c r="J80" s="75">
        <v>3</v>
      </c>
      <c r="K80" s="75">
        <v>2</v>
      </c>
      <c r="L80" s="73">
        <f>VLOOKUP($B80,'Indicator Data (national)'!$B$5:$BC$13,12,FALSE)</f>
        <v>-2.0793542861938477</v>
      </c>
      <c r="M80" s="73">
        <v>0.51200000000000001</v>
      </c>
      <c r="N80" s="73">
        <v>8.2982E-2</v>
      </c>
      <c r="O80" s="73">
        <v>20633.319233919603</v>
      </c>
      <c r="P80" s="75">
        <f>VLOOKUP($B80,'Indicator Data (national)'!$B$5:$BC$13,15,FALSE)</f>
        <v>88645941</v>
      </c>
      <c r="Q80" s="75">
        <f>VLOOKUP($B80,'Indicator Data (national)'!$B$5:$BC$13,16,FALSE)</f>
        <v>1915.82</v>
      </c>
      <c r="R80" s="75">
        <f>VLOOKUP($B80,'Indicator Data (national)'!$B$5:$BC$13,17,FALSE)</f>
        <v>2529.48</v>
      </c>
      <c r="S80" s="73">
        <f>VLOOKUP($B80,'Indicator Data (national)'!$B$5:$BC$13,18,FALSE)</f>
        <v>0.43474803129576223</v>
      </c>
      <c r="T80" s="73">
        <v>194</v>
      </c>
      <c r="U80" s="73">
        <v>0.10969522706336249</v>
      </c>
      <c r="V80" s="73">
        <f>VLOOKUP($B80,'Indicator Data (national)'!$B$5:$BC$13,21,FALSE)</f>
        <v>4</v>
      </c>
      <c r="W80" s="128">
        <v>74.437651299272574</v>
      </c>
      <c r="X80" s="73">
        <f>VLOOKUP($B80,'Indicator Data (national)'!$B$5:$BC$13,22,FALSE)</f>
        <v>9</v>
      </c>
      <c r="Y80" s="73">
        <f>VLOOKUP($B80,'Indicator Data (national)'!$B$5:$BC$13,23,FALSE)</f>
        <v>338</v>
      </c>
      <c r="Z80" s="73">
        <v>3.7</v>
      </c>
      <c r="AA80" s="73">
        <v>0</v>
      </c>
      <c r="AB80" s="73">
        <v>240</v>
      </c>
      <c r="AC80" s="73">
        <f>VLOOKUP($B80,'Indicator Data (national)'!$B$5:$BC$13,25,FALSE)</f>
        <v>161.39999</v>
      </c>
      <c r="AD80" s="73">
        <v>151</v>
      </c>
      <c r="AE80" s="73" t="str">
        <f>VLOOKUP($B80,'Indicator Data (national)'!$B$5:$BC$13,27,FALSE)</f>
        <v>No data</v>
      </c>
      <c r="AF80" s="73">
        <v>0.42499999999999999</v>
      </c>
      <c r="AG80" s="75">
        <v>0</v>
      </c>
      <c r="AH80" s="75">
        <v>0</v>
      </c>
      <c r="AI80" s="75">
        <v>0</v>
      </c>
      <c r="AJ80" s="73" t="s">
        <v>103</v>
      </c>
      <c r="AK80" s="75">
        <v>0</v>
      </c>
      <c r="AL80" s="75">
        <v>0</v>
      </c>
      <c r="AM80" s="75"/>
      <c r="AN80" s="73">
        <v>3.8844228430835743</v>
      </c>
      <c r="AO80" s="74"/>
      <c r="AP80" s="73">
        <v>0</v>
      </c>
      <c r="AQ80" s="73">
        <v>2.0559415198856565</v>
      </c>
      <c r="AR80" s="73">
        <v>3.0839122798284846</v>
      </c>
      <c r="AS80" s="73">
        <v>6.9902011676112323</v>
      </c>
      <c r="AT80" s="73">
        <v>8.6349543835197586</v>
      </c>
      <c r="AU80" s="73">
        <f>VLOOKUP($B80,'Indicator Data (national)'!$B$5:$BC$13,39,FALSE)</f>
        <v>3.9</v>
      </c>
      <c r="AV80" s="73">
        <f>VLOOKUP($B80,'Indicator Data (national)'!$B$5:$BC$13,40,FALSE)</f>
        <v>-1.0093042850494385</v>
      </c>
      <c r="AW80" s="73">
        <v>27</v>
      </c>
      <c r="AX80" s="73">
        <v>50.3</v>
      </c>
      <c r="AY80" s="73">
        <v>74.3</v>
      </c>
      <c r="AZ80" s="73">
        <f>VLOOKUP($B80,'Indicator Data (national)'!$B$5:$BC$13,44,FALSE)</f>
        <v>38</v>
      </c>
      <c r="BA80" s="73">
        <f>VLOOKUP($B80,'Indicator Data (national)'!$B$5:$BC$13,45,FALSE)</f>
        <v>73.291961606273901</v>
      </c>
      <c r="BB80" s="73">
        <v>60</v>
      </c>
      <c r="BC80" s="73">
        <v>86.4</v>
      </c>
      <c r="BD80" s="75"/>
      <c r="BE80" s="75">
        <v>4597500</v>
      </c>
      <c r="BF80" s="73">
        <f>VLOOKUP($B80,'Indicator Data (national)'!$B$5:$BC$13,51,FALSE)</f>
        <v>0</v>
      </c>
      <c r="BG80" s="73">
        <f>VLOOKUP($B80,'Indicator Data (national)'!$B$5:$BC$13,52,FALSE)</f>
        <v>1.3830680000000002</v>
      </c>
      <c r="BH80" s="73">
        <f>VLOOKUP($B80,'Indicator Data (national)'!$B$5:$BC$13,53,FALSE)</f>
        <v>2.0016586666666667</v>
      </c>
    </row>
    <row r="81" spans="1:60" x14ac:dyDescent="0.25">
      <c r="A81" s="17" t="s">
        <v>423</v>
      </c>
      <c r="B81" t="s">
        <v>14</v>
      </c>
      <c r="C81" s="127" t="s">
        <v>552</v>
      </c>
      <c r="D81" s="73" t="s">
        <v>103</v>
      </c>
      <c r="E81" s="75">
        <v>1766330</v>
      </c>
      <c r="F81" s="75">
        <v>279986</v>
      </c>
      <c r="G81" s="75">
        <v>15129</v>
      </c>
      <c r="H81" s="73">
        <v>0.125</v>
      </c>
      <c r="I81" s="75"/>
      <c r="J81" s="75">
        <v>0</v>
      </c>
      <c r="K81" s="75">
        <v>2</v>
      </c>
      <c r="L81" s="73">
        <f>VLOOKUP($B81,'Indicator Data (national)'!$B$5:$BC$13,12,FALSE)</f>
        <v>-2.0793542861938477</v>
      </c>
      <c r="M81" s="73">
        <v>0.376</v>
      </c>
      <c r="N81" s="73">
        <v>0.55169599999999996</v>
      </c>
      <c r="O81" s="73">
        <v>20633.319233919603</v>
      </c>
      <c r="P81" s="75">
        <f>VLOOKUP($B81,'Indicator Data (national)'!$B$5:$BC$13,15,FALSE)</f>
        <v>88645941</v>
      </c>
      <c r="Q81" s="75">
        <f>VLOOKUP($B81,'Indicator Data (national)'!$B$5:$BC$13,16,FALSE)</f>
        <v>1915.82</v>
      </c>
      <c r="R81" s="75">
        <f>VLOOKUP($B81,'Indicator Data (national)'!$B$5:$BC$13,17,FALSE)</f>
        <v>2529.48</v>
      </c>
      <c r="S81" s="73">
        <f>VLOOKUP($B81,'Indicator Data (national)'!$B$5:$BC$13,18,FALSE)</f>
        <v>0.43474803129576223</v>
      </c>
      <c r="T81" s="73">
        <v>275</v>
      </c>
      <c r="U81" s="73">
        <v>0.41827490693458008</v>
      </c>
      <c r="V81" s="73">
        <f>VLOOKUP($B81,'Indicator Data (national)'!$B$5:$BC$13,21,FALSE)</f>
        <v>4</v>
      </c>
      <c r="W81" s="128">
        <v>76.562962864759925</v>
      </c>
      <c r="X81" s="73">
        <f>VLOOKUP($B81,'Indicator Data (national)'!$B$5:$BC$13,22,FALSE)</f>
        <v>9</v>
      </c>
      <c r="Y81" s="73">
        <f>VLOOKUP($B81,'Indicator Data (national)'!$B$5:$BC$13,23,FALSE)</f>
        <v>338</v>
      </c>
      <c r="Z81" s="73">
        <v>3.7</v>
      </c>
      <c r="AA81" s="73">
        <v>0</v>
      </c>
      <c r="AB81" s="73">
        <v>29</v>
      </c>
      <c r="AC81" s="73">
        <f>VLOOKUP($B81,'Indicator Data (national)'!$B$5:$BC$13,25,FALSE)</f>
        <v>161.39999</v>
      </c>
      <c r="AD81" s="73">
        <v>151</v>
      </c>
      <c r="AE81" s="73" t="str">
        <f>VLOOKUP($B81,'Indicator Data (national)'!$B$5:$BC$13,27,FALSE)</f>
        <v>No data</v>
      </c>
      <c r="AF81" s="73">
        <v>0.39760000000000001</v>
      </c>
      <c r="AG81" s="75">
        <v>0</v>
      </c>
      <c r="AH81" s="75">
        <v>0</v>
      </c>
      <c r="AI81" s="75">
        <v>0</v>
      </c>
      <c r="AJ81" s="73" t="s">
        <v>103</v>
      </c>
      <c r="AK81" s="75">
        <v>0</v>
      </c>
      <c r="AL81" s="75">
        <v>0</v>
      </c>
      <c r="AM81" s="75"/>
      <c r="AN81" s="73">
        <v>12.732318203501942</v>
      </c>
      <c r="AO81" s="74"/>
      <c r="AP81" s="73">
        <v>9.2295435739174536E-2</v>
      </c>
      <c r="AQ81" s="73">
        <v>3.5979106169218902</v>
      </c>
      <c r="AR81" s="73">
        <v>10.382482607150518</v>
      </c>
      <c r="AS81" s="73">
        <v>24.054478918873922</v>
      </c>
      <c r="AT81" s="73">
        <v>4.3174767321613237</v>
      </c>
      <c r="AU81" s="73">
        <f>VLOOKUP($B81,'Indicator Data (national)'!$B$5:$BC$13,39,FALSE)</f>
        <v>3.9</v>
      </c>
      <c r="AV81" s="73">
        <f>VLOOKUP($B81,'Indicator Data (national)'!$B$5:$BC$13,40,FALSE)</f>
        <v>-1.0093042850494385</v>
      </c>
      <c r="AW81" s="73">
        <v>27</v>
      </c>
      <c r="AX81" s="73">
        <v>50.3</v>
      </c>
      <c r="AY81" s="73">
        <v>53.6</v>
      </c>
      <c r="AZ81" s="73">
        <f>VLOOKUP($B81,'Indicator Data (national)'!$B$5:$BC$13,44,FALSE)</f>
        <v>38</v>
      </c>
      <c r="BA81" s="73">
        <f>VLOOKUP($B81,'Indicator Data (national)'!$B$5:$BC$13,45,FALSE)</f>
        <v>73.291961606273901</v>
      </c>
      <c r="BB81" s="73">
        <v>38.4</v>
      </c>
      <c r="BC81" s="73">
        <v>64.900000000000006</v>
      </c>
      <c r="BD81" s="75"/>
      <c r="BE81" s="75">
        <v>5031103</v>
      </c>
      <c r="BF81" s="73">
        <f>VLOOKUP($B81,'Indicator Data (national)'!$B$5:$BC$13,51,FALSE)</f>
        <v>0</v>
      </c>
      <c r="BG81" s="73">
        <f>VLOOKUP($B81,'Indicator Data (national)'!$B$5:$BC$13,52,FALSE)</f>
        <v>1.3830680000000002</v>
      </c>
      <c r="BH81" s="73">
        <f>VLOOKUP($B81,'Indicator Data (national)'!$B$5:$BC$13,53,FALSE)</f>
        <v>2.0016586666666667</v>
      </c>
    </row>
    <row r="82" spans="1:60" x14ac:dyDescent="0.25">
      <c r="A82" s="17" t="s">
        <v>424</v>
      </c>
      <c r="B82" t="s">
        <v>14</v>
      </c>
      <c r="C82" s="127" t="s">
        <v>553</v>
      </c>
      <c r="D82" s="73" t="s">
        <v>103</v>
      </c>
      <c r="E82" s="75">
        <v>3357931</v>
      </c>
      <c r="F82" s="75">
        <v>861303</v>
      </c>
      <c r="G82" s="75">
        <v>2699</v>
      </c>
      <c r="H82" s="73">
        <v>9.375E-2</v>
      </c>
      <c r="I82" s="75"/>
      <c r="J82" s="75">
        <v>4</v>
      </c>
      <c r="K82" s="75">
        <v>128</v>
      </c>
      <c r="L82" s="73">
        <f>VLOOKUP($B82,'Indicator Data (national)'!$B$5:$BC$13,12,FALSE)</f>
        <v>-2.0793542861938477</v>
      </c>
      <c r="M82" s="73">
        <v>0.47</v>
      </c>
      <c r="N82" s="73">
        <v>0.3113976</v>
      </c>
      <c r="O82" s="73">
        <v>20633.319233919603</v>
      </c>
      <c r="P82" s="75">
        <f>VLOOKUP($B82,'Indicator Data (national)'!$B$5:$BC$13,15,FALSE)</f>
        <v>88645941</v>
      </c>
      <c r="Q82" s="75">
        <f>VLOOKUP($B82,'Indicator Data (national)'!$B$5:$BC$13,16,FALSE)</f>
        <v>1915.82</v>
      </c>
      <c r="R82" s="75">
        <f>VLOOKUP($B82,'Indicator Data (national)'!$B$5:$BC$13,17,FALSE)</f>
        <v>2529.48</v>
      </c>
      <c r="S82" s="73">
        <f>VLOOKUP($B82,'Indicator Data (national)'!$B$5:$BC$13,18,FALSE)</f>
        <v>0.43474803129576223</v>
      </c>
      <c r="T82" s="73">
        <v>169</v>
      </c>
      <c r="U82" s="73">
        <v>0.22143946711464343</v>
      </c>
      <c r="V82" s="73">
        <f>VLOOKUP($B82,'Indicator Data (national)'!$B$5:$BC$13,21,FALSE)</f>
        <v>4</v>
      </c>
      <c r="W82" s="128">
        <v>54.832649695182248</v>
      </c>
      <c r="X82" s="73">
        <f>VLOOKUP($B82,'Indicator Data (national)'!$B$5:$BC$13,22,FALSE)</f>
        <v>9</v>
      </c>
      <c r="Y82" s="73">
        <f>VLOOKUP($B82,'Indicator Data (national)'!$B$5:$BC$13,23,FALSE)</f>
        <v>338</v>
      </c>
      <c r="Z82" s="73">
        <v>3.7</v>
      </c>
      <c r="AA82" s="73">
        <v>2654</v>
      </c>
      <c r="AB82" s="73">
        <v>10</v>
      </c>
      <c r="AC82" s="73">
        <f>VLOOKUP($B82,'Indicator Data (national)'!$B$5:$BC$13,25,FALSE)</f>
        <v>161.39999</v>
      </c>
      <c r="AD82" s="73">
        <v>151</v>
      </c>
      <c r="AE82" s="73" t="str">
        <f>VLOOKUP($B82,'Indicator Data (national)'!$B$5:$BC$13,27,FALSE)</f>
        <v>No data</v>
      </c>
      <c r="AF82" s="73">
        <v>0.40050000000000002</v>
      </c>
      <c r="AG82" s="75">
        <v>0</v>
      </c>
      <c r="AH82" s="75">
        <v>0</v>
      </c>
      <c r="AI82" s="75">
        <v>0</v>
      </c>
      <c r="AJ82" s="73" t="s">
        <v>103</v>
      </c>
      <c r="AK82" s="75">
        <v>0</v>
      </c>
      <c r="AL82" s="75">
        <v>0</v>
      </c>
      <c r="AM82" s="75"/>
      <c r="AN82" s="73">
        <v>3.1650722456557832</v>
      </c>
      <c r="AO82" s="74"/>
      <c r="AP82" s="73">
        <v>0</v>
      </c>
      <c r="AQ82" s="73">
        <v>5.6538191883182876</v>
      </c>
      <c r="AR82" s="73">
        <v>6.3734210892913827</v>
      </c>
      <c r="AS82" s="73">
        <v>19.120263267874151</v>
      </c>
      <c r="AT82" s="73">
        <v>4.3174972195642196</v>
      </c>
      <c r="AU82" s="73">
        <f>VLOOKUP($B82,'Indicator Data (national)'!$B$5:$BC$13,39,FALSE)</f>
        <v>3.9</v>
      </c>
      <c r="AV82" s="73">
        <f>VLOOKUP($B82,'Indicator Data (national)'!$B$5:$BC$13,40,FALSE)</f>
        <v>-1.0093042850494385</v>
      </c>
      <c r="AW82" s="73">
        <v>27</v>
      </c>
      <c r="AX82" s="73">
        <v>50.3</v>
      </c>
      <c r="AY82" s="73">
        <v>58.1</v>
      </c>
      <c r="AZ82" s="73">
        <f>VLOOKUP($B82,'Indicator Data (national)'!$B$5:$BC$13,44,FALSE)</f>
        <v>38</v>
      </c>
      <c r="BA82" s="73">
        <f>VLOOKUP($B82,'Indicator Data (national)'!$B$5:$BC$13,45,FALSE)</f>
        <v>73.291961606273901</v>
      </c>
      <c r="BB82" s="73">
        <v>38</v>
      </c>
      <c r="BC82" s="73">
        <v>70.400000000000006</v>
      </c>
      <c r="BD82" s="75"/>
      <c r="BE82" s="75">
        <v>7087226</v>
      </c>
      <c r="BF82" s="73">
        <f>VLOOKUP($B82,'Indicator Data (national)'!$B$5:$BC$13,51,FALSE)</f>
        <v>0</v>
      </c>
      <c r="BG82" s="73">
        <f>VLOOKUP($B82,'Indicator Data (national)'!$B$5:$BC$13,52,FALSE)</f>
        <v>1.3830680000000002</v>
      </c>
      <c r="BH82" s="73">
        <f>VLOOKUP($B82,'Indicator Data (national)'!$B$5:$BC$13,53,FALSE)</f>
        <v>2.0016586666666667</v>
      </c>
    </row>
    <row r="83" spans="1:60" x14ac:dyDescent="0.25">
      <c r="A83" s="17" t="s">
        <v>425</v>
      </c>
      <c r="B83" t="s">
        <v>14</v>
      </c>
      <c r="C83" s="127" t="s">
        <v>554</v>
      </c>
      <c r="D83" s="73" t="s">
        <v>103</v>
      </c>
      <c r="E83" s="75">
        <v>1529415</v>
      </c>
      <c r="F83" s="75">
        <v>900677</v>
      </c>
      <c r="G83" s="75">
        <v>24934</v>
      </c>
      <c r="H83" s="73">
        <v>0.15625</v>
      </c>
      <c r="I83" s="75"/>
      <c r="J83" s="75">
        <v>0</v>
      </c>
      <c r="K83" s="75">
        <v>7</v>
      </c>
      <c r="L83" s="73">
        <f>VLOOKUP($B83,'Indicator Data (national)'!$B$5:$BC$13,12,FALSE)</f>
        <v>-2.0793542861938477</v>
      </c>
      <c r="M83" s="73">
        <v>0.38800000000000001</v>
      </c>
      <c r="N83" s="73">
        <v>0.55281199999999997</v>
      </c>
      <c r="O83" s="73">
        <v>20633.319233919603</v>
      </c>
      <c r="P83" s="75">
        <f>VLOOKUP($B83,'Indicator Data (national)'!$B$5:$BC$13,15,FALSE)</f>
        <v>88645941</v>
      </c>
      <c r="Q83" s="75">
        <f>VLOOKUP($B83,'Indicator Data (national)'!$B$5:$BC$13,16,FALSE)</f>
        <v>1915.82</v>
      </c>
      <c r="R83" s="75">
        <f>VLOOKUP($B83,'Indicator Data (national)'!$B$5:$BC$13,17,FALSE)</f>
        <v>2529.48</v>
      </c>
      <c r="S83" s="73">
        <f>VLOOKUP($B83,'Indicator Data (national)'!$B$5:$BC$13,18,FALSE)</f>
        <v>0.43474803129576223</v>
      </c>
      <c r="T83" s="73">
        <v>212</v>
      </c>
      <c r="U83" s="73">
        <v>0.29320289014002382</v>
      </c>
      <c r="V83" s="73">
        <f>VLOOKUP($B83,'Indicator Data (national)'!$B$5:$BC$13,21,FALSE)</f>
        <v>4</v>
      </c>
      <c r="W83" s="128">
        <v>47.607596263520499</v>
      </c>
      <c r="X83" s="73">
        <f>VLOOKUP($B83,'Indicator Data (national)'!$B$5:$BC$13,22,FALSE)</f>
        <v>9</v>
      </c>
      <c r="Y83" s="73">
        <f>VLOOKUP($B83,'Indicator Data (national)'!$B$5:$BC$13,23,FALSE)</f>
        <v>338</v>
      </c>
      <c r="Z83" s="73">
        <v>3.7</v>
      </c>
      <c r="AA83" s="73">
        <v>464</v>
      </c>
      <c r="AB83" s="73">
        <v>85</v>
      </c>
      <c r="AC83" s="73">
        <f>VLOOKUP($B83,'Indicator Data (national)'!$B$5:$BC$13,25,FALSE)</f>
        <v>161.39999</v>
      </c>
      <c r="AD83" s="73">
        <v>151</v>
      </c>
      <c r="AE83" s="73" t="str">
        <f>VLOOKUP($B83,'Indicator Data (national)'!$B$5:$BC$13,27,FALSE)</f>
        <v>No data</v>
      </c>
      <c r="AF83" s="73">
        <v>0.32590000000000002</v>
      </c>
      <c r="AG83" s="75">
        <v>0</v>
      </c>
      <c r="AH83" s="75">
        <v>0</v>
      </c>
      <c r="AI83" s="75">
        <v>0</v>
      </c>
      <c r="AJ83" s="73" t="s">
        <v>103</v>
      </c>
      <c r="AK83" s="75">
        <v>0</v>
      </c>
      <c r="AL83" s="75">
        <v>0</v>
      </c>
      <c r="AM83" s="75"/>
      <c r="AN83" s="73">
        <v>6.9776068995537681</v>
      </c>
      <c r="AO83" s="74"/>
      <c r="AP83" s="73">
        <v>9.2276549104601174E-2</v>
      </c>
      <c r="AQ83" s="73">
        <v>1.5419782180298447</v>
      </c>
      <c r="AR83" s="73">
        <v>8.1209566226152514</v>
      </c>
      <c r="AS83" s="73">
        <v>19.73704242959672</v>
      </c>
      <c r="AT83" s="73">
        <v>4.3174746809792666</v>
      </c>
      <c r="AU83" s="73">
        <f>VLOOKUP($B83,'Indicator Data (national)'!$B$5:$BC$13,39,FALSE)</f>
        <v>3.9</v>
      </c>
      <c r="AV83" s="73">
        <f>VLOOKUP($B83,'Indicator Data (national)'!$B$5:$BC$13,40,FALSE)</f>
        <v>-1.0093042850494385</v>
      </c>
      <c r="AW83" s="73">
        <v>27</v>
      </c>
      <c r="AX83" s="73">
        <v>50.3</v>
      </c>
      <c r="AY83" s="73">
        <v>49.2</v>
      </c>
      <c r="AZ83" s="73">
        <f>VLOOKUP($B83,'Indicator Data (national)'!$B$5:$BC$13,44,FALSE)</f>
        <v>38</v>
      </c>
      <c r="BA83" s="73">
        <f>VLOOKUP($B83,'Indicator Data (national)'!$B$5:$BC$13,45,FALSE)</f>
        <v>73.291961606273901</v>
      </c>
      <c r="BB83" s="73">
        <v>16.2</v>
      </c>
      <c r="BC83" s="73">
        <v>43.8</v>
      </c>
      <c r="BD83" s="75"/>
      <c r="BE83" s="75">
        <v>3793585</v>
      </c>
      <c r="BF83" s="73">
        <f>VLOOKUP($B83,'Indicator Data (national)'!$B$5:$BC$13,51,FALSE)</f>
        <v>0</v>
      </c>
      <c r="BG83" s="73">
        <f>VLOOKUP($B83,'Indicator Data (national)'!$B$5:$BC$13,52,FALSE)</f>
        <v>1.3830680000000002</v>
      </c>
      <c r="BH83" s="73">
        <f>VLOOKUP($B83,'Indicator Data (national)'!$B$5:$BC$13,53,FALSE)</f>
        <v>2.0016586666666667</v>
      </c>
    </row>
    <row r="84" spans="1:60" x14ac:dyDescent="0.25">
      <c r="A84" s="17" t="s">
        <v>426</v>
      </c>
      <c r="B84" t="s">
        <v>14</v>
      </c>
      <c r="C84" s="127" t="s">
        <v>555</v>
      </c>
      <c r="D84" s="73" t="s">
        <v>103</v>
      </c>
      <c r="E84" s="75">
        <v>4010961</v>
      </c>
      <c r="F84" s="75">
        <v>49394</v>
      </c>
      <c r="G84" s="75">
        <v>9186</v>
      </c>
      <c r="H84" s="73">
        <v>0.21875</v>
      </c>
      <c r="I84" s="75"/>
      <c r="J84" s="75">
        <v>3</v>
      </c>
      <c r="K84" s="75">
        <v>48</v>
      </c>
      <c r="L84" s="73">
        <f>VLOOKUP($B84,'Indicator Data (national)'!$B$5:$BC$13,12,FALSE)</f>
        <v>-2.0793542861938477</v>
      </c>
      <c r="M84" s="73">
        <v>0.44700000000000001</v>
      </c>
      <c r="N84" s="73">
        <v>0.43418600000000002</v>
      </c>
      <c r="O84" s="73">
        <v>20633.319233919603</v>
      </c>
      <c r="P84" s="75">
        <f>VLOOKUP($B84,'Indicator Data (national)'!$B$5:$BC$13,15,FALSE)</f>
        <v>88645941</v>
      </c>
      <c r="Q84" s="75">
        <f>VLOOKUP($B84,'Indicator Data (national)'!$B$5:$BC$13,16,FALSE)</f>
        <v>1915.82</v>
      </c>
      <c r="R84" s="75">
        <f>VLOOKUP($B84,'Indicator Data (national)'!$B$5:$BC$13,17,FALSE)</f>
        <v>2529.48</v>
      </c>
      <c r="S84" s="73">
        <f>VLOOKUP($B84,'Indicator Data (national)'!$B$5:$BC$13,18,FALSE)</f>
        <v>0.43474803129576223</v>
      </c>
      <c r="T84" s="73">
        <v>184</v>
      </c>
      <c r="U84" s="73">
        <v>0.38649427955760324</v>
      </c>
      <c r="V84" s="73">
        <f>VLOOKUP($B84,'Indicator Data (national)'!$B$5:$BC$13,21,FALSE)</f>
        <v>4</v>
      </c>
      <c r="W84" s="128">
        <v>47.888214856329924</v>
      </c>
      <c r="X84" s="73">
        <f>VLOOKUP($B84,'Indicator Data (national)'!$B$5:$BC$13,22,FALSE)</f>
        <v>9</v>
      </c>
      <c r="Y84" s="73">
        <f>VLOOKUP($B84,'Indicator Data (national)'!$B$5:$BC$13,23,FALSE)</f>
        <v>338</v>
      </c>
      <c r="Z84" s="73">
        <v>3.7</v>
      </c>
      <c r="AA84" s="73">
        <v>5413</v>
      </c>
      <c r="AB84" s="73">
        <v>73</v>
      </c>
      <c r="AC84" s="73">
        <f>VLOOKUP($B84,'Indicator Data (national)'!$B$5:$BC$13,25,FALSE)</f>
        <v>161.39999</v>
      </c>
      <c r="AD84" s="73">
        <v>151</v>
      </c>
      <c r="AE84" s="73" t="str">
        <f>VLOOKUP($B84,'Indicator Data (national)'!$B$5:$BC$13,27,FALSE)</f>
        <v>No data</v>
      </c>
      <c r="AF84" s="73">
        <v>0.46920000000000001</v>
      </c>
      <c r="AG84" s="75">
        <v>0</v>
      </c>
      <c r="AH84" s="75">
        <v>0</v>
      </c>
      <c r="AI84" s="75">
        <v>0</v>
      </c>
      <c r="AJ84" s="73" t="s">
        <v>103</v>
      </c>
      <c r="AK84" s="75">
        <v>0</v>
      </c>
      <c r="AL84" s="75">
        <v>0</v>
      </c>
      <c r="AM84" s="75"/>
      <c r="AN84" s="73">
        <v>9.4233587292559022</v>
      </c>
      <c r="AO84" s="74"/>
      <c r="AP84" s="73">
        <v>0.55359119968570303</v>
      </c>
      <c r="AQ84" s="73">
        <v>2.9811281106168717</v>
      </c>
      <c r="AR84" s="73">
        <v>9.5601336116848223</v>
      </c>
      <c r="AS84" s="73">
        <v>19.223034018853696</v>
      </c>
      <c r="AT84" s="73">
        <v>4.3174677192342834</v>
      </c>
      <c r="AU84" s="73">
        <f>VLOOKUP($B84,'Indicator Data (national)'!$B$5:$BC$13,39,FALSE)</f>
        <v>3.9</v>
      </c>
      <c r="AV84" s="73">
        <f>VLOOKUP($B84,'Indicator Data (national)'!$B$5:$BC$13,40,FALSE)</f>
        <v>-1.0093042850494385</v>
      </c>
      <c r="AW84" s="73">
        <v>27</v>
      </c>
      <c r="AX84" s="73">
        <v>50.3</v>
      </c>
      <c r="AY84" s="73">
        <v>37.4</v>
      </c>
      <c r="AZ84" s="73">
        <f>VLOOKUP($B84,'Indicator Data (national)'!$B$5:$BC$13,44,FALSE)</f>
        <v>38</v>
      </c>
      <c r="BA84" s="73">
        <f>VLOOKUP($B84,'Indicator Data (national)'!$B$5:$BC$13,45,FALSE)</f>
        <v>73.291961606273901</v>
      </c>
      <c r="BB84" s="73">
        <v>59.6</v>
      </c>
      <c r="BC84" s="73">
        <v>51.4</v>
      </c>
      <c r="BD84" s="75"/>
      <c r="BE84" s="75">
        <v>11058314</v>
      </c>
      <c r="BF84" s="73">
        <f>VLOOKUP($B84,'Indicator Data (national)'!$B$5:$BC$13,51,FALSE)</f>
        <v>0</v>
      </c>
      <c r="BG84" s="73">
        <f>VLOOKUP($B84,'Indicator Data (national)'!$B$5:$BC$13,52,FALSE)</f>
        <v>1.3830680000000002</v>
      </c>
      <c r="BH84" s="73">
        <f>VLOOKUP($B84,'Indicator Data (national)'!$B$5:$BC$13,53,FALSE)</f>
        <v>2.0016586666666667</v>
      </c>
    </row>
    <row r="85" spans="1:60" x14ac:dyDescent="0.25">
      <c r="A85" s="17" t="s">
        <v>427</v>
      </c>
      <c r="B85" t="s">
        <v>14</v>
      </c>
      <c r="C85" s="127" t="s">
        <v>556</v>
      </c>
      <c r="D85" s="73" t="s">
        <v>103</v>
      </c>
      <c r="E85" s="75">
        <v>2714956</v>
      </c>
      <c r="F85" s="75">
        <v>6498</v>
      </c>
      <c r="G85" s="75">
        <v>6007</v>
      </c>
      <c r="H85" s="73">
        <v>6.25E-2</v>
      </c>
      <c r="I85" s="75"/>
      <c r="J85" s="75">
        <v>0</v>
      </c>
      <c r="K85" s="75">
        <v>15</v>
      </c>
      <c r="L85" s="73">
        <f>VLOOKUP($B85,'Indicator Data (national)'!$B$5:$BC$13,12,FALSE)</f>
        <v>-2.0793542861938477</v>
      </c>
      <c r="M85" s="73">
        <v>0.42199999999999999</v>
      </c>
      <c r="N85" s="73">
        <v>0.1129368</v>
      </c>
      <c r="O85" s="73">
        <v>20633.319233919603</v>
      </c>
      <c r="P85" s="75">
        <f>VLOOKUP($B85,'Indicator Data (national)'!$B$5:$BC$13,15,FALSE)</f>
        <v>88645941</v>
      </c>
      <c r="Q85" s="75">
        <f>VLOOKUP($B85,'Indicator Data (national)'!$B$5:$BC$13,16,FALSE)</f>
        <v>1915.82</v>
      </c>
      <c r="R85" s="75">
        <f>VLOOKUP($B85,'Indicator Data (national)'!$B$5:$BC$13,17,FALSE)</f>
        <v>2529.48</v>
      </c>
      <c r="S85" s="73">
        <f>VLOOKUP($B85,'Indicator Data (national)'!$B$5:$BC$13,18,FALSE)</f>
        <v>0.43474803129576223</v>
      </c>
      <c r="T85" s="73">
        <v>132</v>
      </c>
      <c r="U85" s="73">
        <v>0.12507297060635872</v>
      </c>
      <c r="V85" s="73">
        <f>VLOOKUP($B85,'Indicator Data (national)'!$B$5:$BC$13,21,FALSE)</f>
        <v>4</v>
      </c>
      <c r="W85" s="128">
        <v>55.509840076164465</v>
      </c>
      <c r="X85" s="73">
        <f>VLOOKUP($B85,'Indicator Data (national)'!$B$5:$BC$13,22,FALSE)</f>
        <v>9</v>
      </c>
      <c r="Y85" s="73">
        <f>VLOOKUP($B85,'Indicator Data (national)'!$B$5:$BC$13,23,FALSE)</f>
        <v>338</v>
      </c>
      <c r="Z85" s="73">
        <v>3.7</v>
      </c>
      <c r="AA85" s="73">
        <v>14</v>
      </c>
      <c r="AB85" s="73">
        <v>47</v>
      </c>
      <c r="AC85" s="73">
        <f>VLOOKUP($B85,'Indicator Data (national)'!$B$5:$BC$13,25,FALSE)</f>
        <v>161.39999</v>
      </c>
      <c r="AD85" s="73">
        <v>151</v>
      </c>
      <c r="AE85" s="73" t="str">
        <f>VLOOKUP($B85,'Indicator Data (national)'!$B$5:$BC$13,27,FALSE)</f>
        <v>No data</v>
      </c>
      <c r="AF85" s="73">
        <v>0.41449999999999998</v>
      </c>
      <c r="AG85" s="75">
        <v>950394.16651809972</v>
      </c>
      <c r="AH85" s="75">
        <v>23758.861949527083</v>
      </c>
      <c r="AI85" s="75">
        <v>0</v>
      </c>
      <c r="AJ85" s="73" t="s">
        <v>103</v>
      </c>
      <c r="AK85" s="75">
        <v>0</v>
      </c>
      <c r="AL85" s="75">
        <v>0</v>
      </c>
      <c r="AM85" s="75"/>
      <c r="AN85" s="73">
        <v>3.8844494545377923</v>
      </c>
      <c r="AO85" s="74"/>
      <c r="AP85" s="73">
        <v>0.92267277818016713</v>
      </c>
      <c r="AQ85" s="73">
        <v>2.8783337459636851</v>
      </c>
      <c r="AR85" s="73">
        <v>1.439114196766734</v>
      </c>
      <c r="AS85" s="73">
        <v>8.7377198573528094</v>
      </c>
      <c r="AT85" s="73">
        <v>6.3734006184187644</v>
      </c>
      <c r="AU85" s="73">
        <f>VLOOKUP($B85,'Indicator Data (national)'!$B$5:$BC$13,39,FALSE)</f>
        <v>3.9</v>
      </c>
      <c r="AV85" s="73">
        <f>VLOOKUP($B85,'Indicator Data (national)'!$B$5:$BC$13,40,FALSE)</f>
        <v>-1.0093042850494385</v>
      </c>
      <c r="AW85" s="73">
        <v>27</v>
      </c>
      <c r="AX85" s="73">
        <v>50.3</v>
      </c>
      <c r="AY85" s="73">
        <v>62.8</v>
      </c>
      <c r="AZ85" s="73">
        <f>VLOOKUP($B85,'Indicator Data (national)'!$B$5:$BC$13,44,FALSE)</f>
        <v>38</v>
      </c>
      <c r="BA85" s="73">
        <f>VLOOKUP($B85,'Indicator Data (national)'!$B$5:$BC$13,45,FALSE)</f>
        <v>73.291961606273901</v>
      </c>
      <c r="BB85" s="73">
        <v>21.4</v>
      </c>
      <c r="BC85" s="73">
        <v>37.4</v>
      </c>
      <c r="BD85" s="75"/>
      <c r="BE85" s="75">
        <v>3841884</v>
      </c>
      <c r="BF85" s="73">
        <f>VLOOKUP($B85,'Indicator Data (national)'!$B$5:$BC$13,51,FALSE)</f>
        <v>0</v>
      </c>
      <c r="BG85" s="73">
        <f>VLOOKUP($B85,'Indicator Data (national)'!$B$5:$BC$13,52,FALSE)</f>
        <v>1.3830680000000002</v>
      </c>
      <c r="BH85" s="73">
        <f>VLOOKUP($B85,'Indicator Data (national)'!$B$5:$BC$13,53,FALSE)</f>
        <v>2.0016586666666667</v>
      </c>
    </row>
    <row r="86" spans="1:60" x14ac:dyDescent="0.25">
      <c r="A86" s="17" t="s">
        <v>428</v>
      </c>
      <c r="B86" t="s">
        <v>14</v>
      </c>
      <c r="C86" s="127" t="s">
        <v>557</v>
      </c>
      <c r="D86" s="73" t="s">
        <v>103</v>
      </c>
      <c r="E86" s="75">
        <v>2184411</v>
      </c>
      <c r="F86" s="75">
        <v>142327</v>
      </c>
      <c r="G86" s="75">
        <v>6553</v>
      </c>
      <c r="H86" s="73">
        <v>0.125</v>
      </c>
      <c r="I86" s="75"/>
      <c r="J86" s="75">
        <v>4</v>
      </c>
      <c r="K86" s="75">
        <v>12</v>
      </c>
      <c r="L86" s="73">
        <f>VLOOKUP($B86,'Indicator Data (national)'!$B$5:$BC$13,12,FALSE)</f>
        <v>-2.0793542861938477</v>
      </c>
      <c r="M86" s="73">
        <v>0.41799999999999998</v>
      </c>
      <c r="N86" s="73">
        <v>0.51975660000000001</v>
      </c>
      <c r="O86" s="73">
        <v>20633.319233919603</v>
      </c>
      <c r="P86" s="75">
        <f>VLOOKUP($B86,'Indicator Data (national)'!$B$5:$BC$13,15,FALSE)</f>
        <v>88645941</v>
      </c>
      <c r="Q86" s="75">
        <f>VLOOKUP($B86,'Indicator Data (national)'!$B$5:$BC$13,16,FALSE)</f>
        <v>1915.82</v>
      </c>
      <c r="R86" s="75">
        <f>VLOOKUP($B86,'Indicator Data (national)'!$B$5:$BC$13,17,FALSE)</f>
        <v>2529.48</v>
      </c>
      <c r="S86" s="73">
        <f>VLOOKUP($B86,'Indicator Data (national)'!$B$5:$BC$13,18,FALSE)</f>
        <v>0.43474803129576223</v>
      </c>
      <c r="T86" s="73">
        <v>225</v>
      </c>
      <c r="U86" s="73">
        <v>0.35368873489954894</v>
      </c>
      <c r="V86" s="73">
        <f>VLOOKUP($B86,'Indicator Data (national)'!$B$5:$BC$13,21,FALSE)</f>
        <v>4</v>
      </c>
      <c r="W86" s="128">
        <v>66.298801437752445</v>
      </c>
      <c r="X86" s="73">
        <f>VLOOKUP($B86,'Indicator Data (national)'!$B$5:$BC$13,22,FALSE)</f>
        <v>9</v>
      </c>
      <c r="Y86" s="73">
        <f>VLOOKUP($B86,'Indicator Data (national)'!$B$5:$BC$13,23,FALSE)</f>
        <v>338</v>
      </c>
      <c r="Z86" s="73">
        <v>3.7</v>
      </c>
      <c r="AA86" s="73">
        <v>122</v>
      </c>
      <c r="AB86" s="73">
        <v>44</v>
      </c>
      <c r="AC86" s="73">
        <f>VLOOKUP($B86,'Indicator Data (national)'!$B$5:$BC$13,25,FALSE)</f>
        <v>161.39999</v>
      </c>
      <c r="AD86" s="73">
        <v>151</v>
      </c>
      <c r="AE86" s="73" t="str">
        <f>VLOOKUP($B86,'Indicator Data (national)'!$B$5:$BC$13,27,FALSE)</f>
        <v>No data</v>
      </c>
      <c r="AF86" s="73">
        <v>0.374</v>
      </c>
      <c r="AG86" s="75">
        <v>0</v>
      </c>
      <c r="AH86" s="75">
        <v>0</v>
      </c>
      <c r="AI86" s="75">
        <v>0</v>
      </c>
      <c r="AJ86" s="73" t="s">
        <v>103</v>
      </c>
      <c r="AK86" s="75">
        <v>0</v>
      </c>
      <c r="AL86" s="75">
        <v>0</v>
      </c>
      <c r="AM86" s="75"/>
      <c r="AN86" s="73">
        <v>4.675736584931518</v>
      </c>
      <c r="AO86" s="74"/>
      <c r="AP86" s="73">
        <v>0.73809422758612708</v>
      </c>
      <c r="AQ86" s="73">
        <v>3.2894998068822123</v>
      </c>
      <c r="AR86" s="73">
        <v>5.3454522265097175</v>
      </c>
      <c r="AS86" s="73">
        <v>21.176177567293429</v>
      </c>
      <c r="AT86" s="73">
        <v>4.3174760166959656</v>
      </c>
      <c r="AU86" s="73">
        <f>VLOOKUP($B86,'Indicator Data (national)'!$B$5:$BC$13,39,FALSE)</f>
        <v>3.9</v>
      </c>
      <c r="AV86" s="73">
        <f>VLOOKUP($B86,'Indicator Data (national)'!$B$5:$BC$13,40,FALSE)</f>
        <v>-1.0093042850494385</v>
      </c>
      <c r="AW86" s="73">
        <v>27</v>
      </c>
      <c r="AX86" s="73">
        <v>50.3</v>
      </c>
      <c r="AY86" s="73">
        <v>38</v>
      </c>
      <c r="AZ86" s="73">
        <f>VLOOKUP($B86,'Indicator Data (national)'!$B$5:$BC$13,44,FALSE)</f>
        <v>38</v>
      </c>
      <c r="BA86" s="73">
        <f>VLOOKUP($B86,'Indicator Data (national)'!$B$5:$BC$13,45,FALSE)</f>
        <v>73.291961606273901</v>
      </c>
      <c r="BB86" s="73">
        <v>34.700000000000003</v>
      </c>
      <c r="BC86" s="73">
        <v>43.2</v>
      </c>
      <c r="BD86" s="75"/>
      <c r="BE86" s="75">
        <v>6725626</v>
      </c>
      <c r="BF86" s="73">
        <f>VLOOKUP($B86,'Indicator Data (national)'!$B$5:$BC$13,51,FALSE)</f>
        <v>0</v>
      </c>
      <c r="BG86" s="73">
        <f>VLOOKUP($B86,'Indicator Data (national)'!$B$5:$BC$13,52,FALSE)</f>
        <v>1.3830680000000002</v>
      </c>
      <c r="BH86" s="73">
        <f>VLOOKUP($B86,'Indicator Data (national)'!$B$5:$BC$13,53,FALSE)</f>
        <v>2.0016586666666667</v>
      </c>
    </row>
    <row r="87" spans="1:60" x14ac:dyDescent="0.25">
      <c r="A87" s="17" t="s">
        <v>429</v>
      </c>
      <c r="B87" t="s">
        <v>14</v>
      </c>
      <c r="C87" s="127" t="s">
        <v>558</v>
      </c>
      <c r="D87" s="73" t="s">
        <v>103</v>
      </c>
      <c r="E87" s="75">
        <v>851645</v>
      </c>
      <c r="F87" s="75">
        <v>268503</v>
      </c>
      <c r="G87" s="75">
        <v>1717</v>
      </c>
      <c r="H87" s="73">
        <v>6.25E-2</v>
      </c>
      <c r="I87" s="75"/>
      <c r="J87" s="75">
        <v>3</v>
      </c>
      <c r="K87" s="75">
        <v>6</v>
      </c>
      <c r="L87" s="73">
        <f>VLOOKUP($B87,'Indicator Data (national)'!$B$5:$BC$13,12,FALSE)</f>
        <v>-2.0793542861938477</v>
      </c>
      <c r="M87" s="73">
        <v>0.44</v>
      </c>
      <c r="N87" s="73">
        <v>9.9420900000000006E-2</v>
      </c>
      <c r="O87" s="73">
        <v>20633.319233919603</v>
      </c>
      <c r="P87" s="75">
        <f>VLOOKUP($B87,'Indicator Data (national)'!$B$5:$BC$13,15,FALSE)</f>
        <v>88645941</v>
      </c>
      <c r="Q87" s="75">
        <f>VLOOKUP($B87,'Indicator Data (national)'!$B$5:$BC$13,16,FALSE)</f>
        <v>1915.82</v>
      </c>
      <c r="R87" s="75">
        <f>VLOOKUP($B87,'Indicator Data (national)'!$B$5:$BC$13,17,FALSE)</f>
        <v>2529.48</v>
      </c>
      <c r="S87" s="73">
        <f>VLOOKUP($B87,'Indicator Data (national)'!$B$5:$BC$13,18,FALSE)</f>
        <v>0.43474803129576223</v>
      </c>
      <c r="T87" s="73">
        <v>110</v>
      </c>
      <c r="U87" s="73">
        <v>0.18350858927641853</v>
      </c>
      <c r="V87" s="73">
        <f>VLOOKUP($B87,'Indicator Data (national)'!$B$5:$BC$13,21,FALSE)</f>
        <v>4</v>
      </c>
      <c r="W87" s="128">
        <v>80.738297574404484</v>
      </c>
      <c r="X87" s="73">
        <f>VLOOKUP($B87,'Indicator Data (national)'!$B$5:$BC$13,22,FALSE)</f>
        <v>9</v>
      </c>
      <c r="Y87" s="73">
        <f>VLOOKUP($B87,'Indicator Data (national)'!$B$5:$BC$13,23,FALSE)</f>
        <v>338</v>
      </c>
      <c r="Z87" s="73">
        <v>3.7</v>
      </c>
      <c r="AA87" s="73">
        <v>0</v>
      </c>
      <c r="AB87" s="73">
        <v>7</v>
      </c>
      <c r="AC87" s="73">
        <f>VLOOKUP($B87,'Indicator Data (national)'!$B$5:$BC$13,25,FALSE)</f>
        <v>161.39999</v>
      </c>
      <c r="AD87" s="73">
        <v>151</v>
      </c>
      <c r="AE87" s="73" t="str">
        <f>VLOOKUP($B87,'Indicator Data (national)'!$B$5:$BC$13,27,FALSE)</f>
        <v>No data</v>
      </c>
      <c r="AF87" s="73">
        <v>0.3594</v>
      </c>
      <c r="AG87" s="75">
        <v>678331.04571874521</v>
      </c>
      <c r="AH87" s="75">
        <v>0</v>
      </c>
      <c r="AI87" s="75">
        <v>0</v>
      </c>
      <c r="AJ87" s="73" t="s">
        <v>103</v>
      </c>
      <c r="AK87" s="75">
        <v>0</v>
      </c>
      <c r="AL87" s="75">
        <v>0</v>
      </c>
      <c r="AM87" s="75"/>
      <c r="AN87" s="73">
        <v>4.6037892897516803</v>
      </c>
      <c r="AO87" s="74"/>
      <c r="AP87" s="73">
        <v>0.27674979887369267</v>
      </c>
      <c r="AQ87" s="73">
        <v>2.8782722397187697</v>
      </c>
      <c r="AR87" s="73">
        <v>6.2705691018515513</v>
      </c>
      <c r="AS87" s="73">
        <v>8.7376806760390444</v>
      </c>
      <c r="AT87" s="73">
        <v>6.3734330587342862</v>
      </c>
      <c r="AU87" s="73">
        <f>VLOOKUP($B87,'Indicator Data (national)'!$B$5:$BC$13,39,FALSE)</f>
        <v>3.9</v>
      </c>
      <c r="AV87" s="73">
        <f>VLOOKUP($B87,'Indicator Data (national)'!$B$5:$BC$13,40,FALSE)</f>
        <v>-1.0093042850494385</v>
      </c>
      <c r="AW87" s="73">
        <v>27</v>
      </c>
      <c r="AX87" s="73">
        <v>50.3</v>
      </c>
      <c r="AY87" s="73">
        <v>48.1</v>
      </c>
      <c r="AZ87" s="73">
        <f>VLOOKUP($B87,'Indicator Data (national)'!$B$5:$BC$13,44,FALSE)</f>
        <v>38</v>
      </c>
      <c r="BA87" s="73">
        <f>VLOOKUP($B87,'Indicator Data (national)'!$B$5:$BC$13,45,FALSE)</f>
        <v>73.291961606273901</v>
      </c>
      <c r="BB87" s="73">
        <v>20</v>
      </c>
      <c r="BC87" s="73">
        <v>72.400000000000006</v>
      </c>
      <c r="BD87" s="75"/>
      <c r="BE87" s="75">
        <v>2742093</v>
      </c>
      <c r="BF87" s="73">
        <f>VLOOKUP($B87,'Indicator Data (national)'!$B$5:$BC$13,51,FALSE)</f>
        <v>0</v>
      </c>
      <c r="BG87" s="73">
        <f>VLOOKUP($B87,'Indicator Data (national)'!$B$5:$BC$13,52,FALSE)</f>
        <v>1.3830680000000002</v>
      </c>
      <c r="BH87" s="73">
        <f>VLOOKUP($B87,'Indicator Data (national)'!$B$5:$BC$13,53,FALSE)</f>
        <v>2.0016586666666667</v>
      </c>
    </row>
    <row r="88" spans="1:60" x14ac:dyDescent="0.25">
      <c r="A88" s="17" t="s">
        <v>430</v>
      </c>
      <c r="B88" t="s">
        <v>14</v>
      </c>
      <c r="C88" s="127" t="s">
        <v>559</v>
      </c>
      <c r="D88" s="73" t="s">
        <v>103</v>
      </c>
      <c r="E88" s="75">
        <v>468896</v>
      </c>
      <c r="F88" s="75">
        <v>375611</v>
      </c>
      <c r="G88" s="75">
        <v>5397</v>
      </c>
      <c r="H88" s="73">
        <v>0</v>
      </c>
      <c r="I88" s="75"/>
      <c r="J88" s="75">
        <v>0</v>
      </c>
      <c r="K88" s="75">
        <v>20</v>
      </c>
      <c r="L88" s="73">
        <f>VLOOKUP($B88,'Indicator Data (national)'!$B$5:$BC$13,12,FALSE)</f>
        <v>-2.0793542861938477</v>
      </c>
      <c r="M88" s="73">
        <v>0.621</v>
      </c>
      <c r="N88" s="73">
        <v>3.4840099999999999E-2</v>
      </c>
      <c r="O88" s="73">
        <v>20633.319233919603</v>
      </c>
      <c r="P88" s="75">
        <f>VLOOKUP($B88,'Indicator Data (national)'!$B$5:$BC$13,15,FALSE)</f>
        <v>88645941</v>
      </c>
      <c r="Q88" s="75">
        <f>VLOOKUP($B88,'Indicator Data (national)'!$B$5:$BC$13,16,FALSE)</f>
        <v>1915.82</v>
      </c>
      <c r="R88" s="75">
        <f>VLOOKUP($B88,'Indicator Data (national)'!$B$5:$BC$13,17,FALSE)</f>
        <v>2529.48</v>
      </c>
      <c r="S88" s="73">
        <f>VLOOKUP($B88,'Indicator Data (national)'!$B$5:$BC$13,18,FALSE)</f>
        <v>0.43474803129576223</v>
      </c>
      <c r="T88" s="73">
        <v>65</v>
      </c>
      <c r="U88" s="73">
        <v>0.10764407432443054</v>
      </c>
      <c r="V88" s="73">
        <f>VLOOKUP($B88,'Indicator Data (national)'!$B$5:$BC$13,21,FALSE)</f>
        <v>4</v>
      </c>
      <c r="W88" s="128">
        <v>58.09307646917825</v>
      </c>
      <c r="X88" s="73">
        <f>VLOOKUP($B88,'Indicator Data (national)'!$B$5:$BC$13,22,FALSE)</f>
        <v>9</v>
      </c>
      <c r="Y88" s="73">
        <f>VLOOKUP($B88,'Indicator Data (national)'!$B$5:$BC$13,23,FALSE)</f>
        <v>338</v>
      </c>
      <c r="Z88" s="73">
        <v>3.7</v>
      </c>
      <c r="AA88" s="73">
        <v>9</v>
      </c>
      <c r="AB88" s="73">
        <v>307</v>
      </c>
      <c r="AC88" s="73">
        <f>VLOOKUP($B88,'Indicator Data (national)'!$B$5:$BC$13,25,FALSE)</f>
        <v>161.39999</v>
      </c>
      <c r="AD88" s="73">
        <v>151</v>
      </c>
      <c r="AE88" s="73" t="str">
        <f>VLOOKUP($B88,'Indicator Data (national)'!$B$5:$BC$13,27,FALSE)</f>
        <v>No data</v>
      </c>
      <c r="AF88" s="73">
        <v>0.37190000000000001</v>
      </c>
      <c r="AG88" s="75">
        <v>15000</v>
      </c>
      <c r="AH88" s="75">
        <v>0</v>
      </c>
      <c r="AI88" s="75">
        <v>0</v>
      </c>
      <c r="AJ88" s="73" t="s">
        <v>103</v>
      </c>
      <c r="AK88" s="75">
        <v>0</v>
      </c>
      <c r="AL88" s="75">
        <v>0</v>
      </c>
      <c r="AM88" s="75"/>
      <c r="AN88" s="73">
        <v>4.5318425073085278</v>
      </c>
      <c r="AO88" s="74"/>
      <c r="AP88" s="73">
        <v>0</v>
      </c>
      <c r="AQ88" s="73">
        <v>1.644739487803673</v>
      </c>
      <c r="AR88" s="73">
        <v>2.2615167957300506</v>
      </c>
      <c r="AS88" s="73">
        <v>9.971309744078015</v>
      </c>
      <c r="AT88" s="73">
        <v>6.0650151609101677</v>
      </c>
      <c r="AU88" s="73">
        <f>VLOOKUP($B88,'Indicator Data (national)'!$B$5:$BC$13,39,FALSE)</f>
        <v>3.9</v>
      </c>
      <c r="AV88" s="73">
        <f>VLOOKUP($B88,'Indicator Data (national)'!$B$5:$BC$13,40,FALSE)</f>
        <v>-1.0093042850494385</v>
      </c>
      <c r="AW88" s="73">
        <v>27</v>
      </c>
      <c r="AX88" s="73">
        <v>50.3</v>
      </c>
      <c r="AY88" s="73">
        <v>94.1</v>
      </c>
      <c r="AZ88" s="73">
        <f>VLOOKUP($B88,'Indicator Data (national)'!$B$5:$BC$13,44,FALSE)</f>
        <v>38</v>
      </c>
      <c r="BA88" s="73">
        <f>VLOOKUP($B88,'Indicator Data (national)'!$B$5:$BC$13,45,FALSE)</f>
        <v>73.291961606273901</v>
      </c>
      <c r="BB88" s="73">
        <v>34.799999999999997</v>
      </c>
      <c r="BC88" s="73">
        <v>53.4</v>
      </c>
      <c r="BD88" s="75"/>
      <c r="BE88" s="75">
        <v>10668139</v>
      </c>
      <c r="BF88" s="73">
        <f>VLOOKUP($B88,'Indicator Data (national)'!$B$5:$BC$13,51,FALSE)</f>
        <v>0</v>
      </c>
      <c r="BG88" s="73">
        <f>VLOOKUP($B88,'Indicator Data (national)'!$B$5:$BC$13,52,FALSE)</f>
        <v>1.3830680000000002</v>
      </c>
      <c r="BH88" s="73">
        <f>VLOOKUP($B88,'Indicator Data (national)'!$B$5:$BC$13,53,FALSE)</f>
        <v>2.0016586666666667</v>
      </c>
    </row>
    <row r="89" spans="1:60" x14ac:dyDescent="0.25">
      <c r="A89" s="17" t="s">
        <v>431</v>
      </c>
      <c r="B89" t="s">
        <v>14</v>
      </c>
      <c r="C89" s="127" t="s">
        <v>560</v>
      </c>
      <c r="D89" s="73" t="s">
        <v>103</v>
      </c>
      <c r="E89" s="75">
        <v>559837</v>
      </c>
      <c r="F89" s="75">
        <v>452265</v>
      </c>
      <c r="G89" s="75">
        <v>434</v>
      </c>
      <c r="H89" s="73">
        <v>0.125</v>
      </c>
      <c r="I89" s="75"/>
      <c r="J89" s="75">
        <v>4</v>
      </c>
      <c r="K89" s="75">
        <v>5</v>
      </c>
      <c r="L89" s="73">
        <f>VLOOKUP($B89,'Indicator Data (national)'!$B$5:$BC$13,12,FALSE)</f>
        <v>-2.0793542861938477</v>
      </c>
      <c r="M89" s="73">
        <v>0.51</v>
      </c>
      <c r="N89" s="73">
        <v>0.25147750000000002</v>
      </c>
      <c r="O89" s="73">
        <v>20633.319233919603</v>
      </c>
      <c r="P89" s="75">
        <f>VLOOKUP($B89,'Indicator Data (national)'!$B$5:$BC$13,15,FALSE)</f>
        <v>88645941</v>
      </c>
      <c r="Q89" s="75">
        <f>VLOOKUP($B89,'Indicator Data (national)'!$B$5:$BC$13,16,FALSE)</f>
        <v>1915.82</v>
      </c>
      <c r="R89" s="75">
        <f>VLOOKUP($B89,'Indicator Data (national)'!$B$5:$BC$13,17,FALSE)</f>
        <v>2529.48</v>
      </c>
      <c r="S89" s="73">
        <f>VLOOKUP($B89,'Indicator Data (national)'!$B$5:$BC$13,18,FALSE)</f>
        <v>0.43474803129576223</v>
      </c>
      <c r="T89" s="73">
        <v>182</v>
      </c>
      <c r="U89" s="73">
        <v>0.17838136888139522</v>
      </c>
      <c r="V89" s="73">
        <f>VLOOKUP($B89,'Indicator Data (national)'!$B$5:$BC$13,21,FALSE)</f>
        <v>4</v>
      </c>
      <c r="W89" s="128">
        <v>77.921358512640438</v>
      </c>
      <c r="X89" s="73">
        <f>VLOOKUP($B89,'Indicator Data (national)'!$B$5:$BC$13,22,FALSE)</f>
        <v>9</v>
      </c>
      <c r="Y89" s="73">
        <f>VLOOKUP($B89,'Indicator Data (national)'!$B$5:$BC$13,23,FALSE)</f>
        <v>338</v>
      </c>
      <c r="Z89" s="73">
        <v>3.7</v>
      </c>
      <c r="AA89" s="73">
        <v>72</v>
      </c>
      <c r="AB89" s="73">
        <v>30</v>
      </c>
      <c r="AC89" s="73">
        <f>VLOOKUP($B89,'Indicator Data (national)'!$B$5:$BC$13,25,FALSE)</f>
        <v>161.39999</v>
      </c>
      <c r="AD89" s="73">
        <v>151</v>
      </c>
      <c r="AE89" s="73" t="str">
        <f>VLOOKUP($B89,'Indicator Data (national)'!$B$5:$BC$13,27,FALSE)</f>
        <v>No data</v>
      </c>
      <c r="AF89" s="73">
        <v>0.34</v>
      </c>
      <c r="AG89" s="75">
        <v>0</v>
      </c>
      <c r="AH89" s="75">
        <v>0</v>
      </c>
      <c r="AI89" s="75">
        <v>0</v>
      </c>
      <c r="AJ89" s="73" t="s">
        <v>103</v>
      </c>
      <c r="AK89" s="75">
        <v>0</v>
      </c>
      <c r="AL89" s="75">
        <v>0</v>
      </c>
      <c r="AM89" s="75"/>
      <c r="AN89" s="73">
        <v>4.2441794244123408</v>
      </c>
      <c r="AO89" s="74"/>
      <c r="AP89" s="73">
        <v>0.18441435270562201</v>
      </c>
      <c r="AQ89" s="73">
        <v>2.8783117389932351</v>
      </c>
      <c r="AR89" s="73">
        <v>2.5698478406593508</v>
      </c>
      <c r="AS89" s="73">
        <v>8.7378187569203654</v>
      </c>
      <c r="AT89" s="73">
        <v>6.3733645531661427</v>
      </c>
      <c r="AU89" s="73">
        <f>VLOOKUP($B89,'Indicator Data (national)'!$B$5:$BC$13,39,FALSE)</f>
        <v>3.9</v>
      </c>
      <c r="AV89" s="73">
        <f>VLOOKUP($B89,'Indicator Data (national)'!$B$5:$BC$13,40,FALSE)</f>
        <v>-1.0093042850494385</v>
      </c>
      <c r="AW89" s="73">
        <v>27</v>
      </c>
      <c r="AX89" s="73">
        <v>50.3</v>
      </c>
      <c r="AY89" s="73">
        <v>52.9</v>
      </c>
      <c r="AZ89" s="73">
        <f>VLOOKUP($B89,'Indicator Data (national)'!$B$5:$BC$13,44,FALSE)</f>
        <v>38</v>
      </c>
      <c r="BA89" s="73">
        <f>VLOOKUP($B89,'Indicator Data (national)'!$B$5:$BC$13,45,FALSE)</f>
        <v>73.291961606273901</v>
      </c>
      <c r="BB89" s="73">
        <v>19</v>
      </c>
      <c r="BC89" s="73">
        <v>36.9</v>
      </c>
      <c r="BD89" s="75"/>
      <c r="BE89" s="75">
        <v>2167120</v>
      </c>
      <c r="BF89" s="73">
        <f>VLOOKUP($B89,'Indicator Data (national)'!$B$5:$BC$13,51,FALSE)</f>
        <v>0</v>
      </c>
      <c r="BG89" s="73">
        <f>VLOOKUP($B89,'Indicator Data (national)'!$B$5:$BC$13,52,FALSE)</f>
        <v>1.3830680000000002</v>
      </c>
      <c r="BH89" s="73">
        <f>VLOOKUP($B89,'Indicator Data (national)'!$B$5:$BC$13,53,FALSE)</f>
        <v>2.0016586666666667</v>
      </c>
    </row>
    <row r="90" spans="1:60" x14ac:dyDescent="0.25">
      <c r="A90" s="17" t="s">
        <v>13</v>
      </c>
      <c r="B90" t="s">
        <v>14</v>
      </c>
      <c r="C90" s="127" t="s">
        <v>561</v>
      </c>
      <c r="D90" s="73" t="s">
        <v>103</v>
      </c>
      <c r="E90" s="75">
        <v>753029</v>
      </c>
      <c r="F90" s="75">
        <v>1494342</v>
      </c>
      <c r="G90" s="75">
        <v>4465</v>
      </c>
      <c r="H90" s="73">
        <v>6.25E-2</v>
      </c>
      <c r="I90" s="75"/>
      <c r="J90" s="75">
        <v>0</v>
      </c>
      <c r="K90" s="75">
        <v>0</v>
      </c>
      <c r="L90" s="73">
        <f>VLOOKUP($B90,'Indicator Data (national)'!$B$5:$BC$13,12,FALSE)</f>
        <v>-2.0793542861938477</v>
      </c>
      <c r="M90" s="73">
        <v>0.48499999999999999</v>
      </c>
      <c r="N90" s="73">
        <v>0.32363500000000001</v>
      </c>
      <c r="O90" s="73">
        <v>20633.319233919603</v>
      </c>
      <c r="P90" s="75">
        <f>VLOOKUP($B90,'Indicator Data (national)'!$B$5:$BC$13,15,FALSE)</f>
        <v>88645941</v>
      </c>
      <c r="Q90" s="75">
        <f>VLOOKUP($B90,'Indicator Data (national)'!$B$5:$BC$13,16,FALSE)</f>
        <v>1915.82</v>
      </c>
      <c r="R90" s="75">
        <f>VLOOKUP($B90,'Indicator Data (national)'!$B$5:$BC$13,17,FALSE)</f>
        <v>2529.48</v>
      </c>
      <c r="S90" s="73">
        <f>VLOOKUP($B90,'Indicator Data (national)'!$B$5:$BC$13,18,FALSE)</f>
        <v>0.43474803129576223</v>
      </c>
      <c r="T90" s="73">
        <v>123</v>
      </c>
      <c r="U90" s="73">
        <v>0.18350754936120789</v>
      </c>
      <c r="V90" s="73">
        <f>VLOOKUP($B90,'Indicator Data (national)'!$B$5:$BC$13,21,FALSE)</f>
        <v>4</v>
      </c>
      <c r="W90" s="128">
        <v>61.273095237163766</v>
      </c>
      <c r="X90" s="73">
        <f>VLOOKUP($B90,'Indicator Data (national)'!$B$5:$BC$13,22,FALSE)</f>
        <v>9</v>
      </c>
      <c r="Y90" s="73">
        <f>VLOOKUP($B90,'Indicator Data (national)'!$B$5:$BC$13,23,FALSE)</f>
        <v>338</v>
      </c>
      <c r="Z90" s="73">
        <v>3.7</v>
      </c>
      <c r="AA90" s="73">
        <v>3</v>
      </c>
      <c r="AB90" s="73">
        <v>103</v>
      </c>
      <c r="AC90" s="73">
        <f>VLOOKUP($B90,'Indicator Data (national)'!$B$5:$BC$13,25,FALSE)</f>
        <v>161.39999</v>
      </c>
      <c r="AD90" s="73">
        <v>151</v>
      </c>
      <c r="AE90" s="73" t="str">
        <f>VLOOKUP($B90,'Indicator Data (national)'!$B$5:$BC$13,27,FALSE)</f>
        <v>No data</v>
      </c>
      <c r="AF90" s="73">
        <v>0.36749999999999999</v>
      </c>
      <c r="AG90" s="75">
        <v>0</v>
      </c>
      <c r="AH90" s="75">
        <v>0</v>
      </c>
      <c r="AI90" s="75">
        <v>0</v>
      </c>
      <c r="AJ90" s="73" t="s">
        <v>103</v>
      </c>
      <c r="AK90" s="75">
        <v>0</v>
      </c>
      <c r="AL90" s="75">
        <v>0</v>
      </c>
      <c r="AM90" s="75"/>
      <c r="AN90" s="73">
        <v>3.1650926369652956</v>
      </c>
      <c r="AO90" s="74"/>
      <c r="AP90" s="73">
        <v>0</v>
      </c>
      <c r="AQ90" s="73">
        <v>2.8783518183639445</v>
      </c>
      <c r="AR90" s="73">
        <v>2.9810807542986852</v>
      </c>
      <c r="AS90" s="73">
        <v>8.7377843910265742</v>
      </c>
      <c r="AT90" s="73">
        <v>6.3734302727347343</v>
      </c>
      <c r="AU90" s="73">
        <f>VLOOKUP($B90,'Indicator Data (national)'!$B$5:$BC$13,39,FALSE)</f>
        <v>3.9</v>
      </c>
      <c r="AV90" s="73">
        <f>VLOOKUP($B90,'Indicator Data (national)'!$B$5:$BC$13,40,FALSE)</f>
        <v>-1.0093042850494385</v>
      </c>
      <c r="AW90" s="73">
        <v>27</v>
      </c>
      <c r="AX90" s="73">
        <v>50.3</v>
      </c>
      <c r="AY90" s="73">
        <v>60.1</v>
      </c>
      <c r="AZ90" s="73">
        <f>VLOOKUP($B90,'Indicator Data (national)'!$B$5:$BC$13,44,FALSE)</f>
        <v>38</v>
      </c>
      <c r="BA90" s="73">
        <f>VLOOKUP($B90,'Indicator Data (national)'!$B$5:$BC$13,45,FALSE)</f>
        <v>73.291961606273901</v>
      </c>
      <c r="BB90" s="73">
        <v>23.3</v>
      </c>
      <c r="BC90" s="73">
        <v>69.599999999999994</v>
      </c>
      <c r="BD90" s="75"/>
      <c r="BE90" s="75">
        <v>4674381</v>
      </c>
      <c r="BF90" s="73">
        <f>VLOOKUP($B90,'Indicator Data (national)'!$B$5:$BC$13,51,FALSE)</f>
        <v>0</v>
      </c>
      <c r="BG90" s="73">
        <f>VLOOKUP($B90,'Indicator Data (national)'!$B$5:$BC$13,52,FALSE)</f>
        <v>1.3830680000000002</v>
      </c>
      <c r="BH90" s="73">
        <f>VLOOKUP($B90,'Indicator Data (national)'!$B$5:$BC$13,53,FALSE)</f>
        <v>2.0016586666666667</v>
      </c>
    </row>
    <row r="91" spans="1:60" x14ac:dyDescent="0.25">
      <c r="A91" s="17" t="s">
        <v>432</v>
      </c>
      <c r="B91" t="s">
        <v>14</v>
      </c>
      <c r="C91" s="127" t="s">
        <v>562</v>
      </c>
      <c r="D91" s="73" t="s">
        <v>103</v>
      </c>
      <c r="E91" s="75">
        <v>2388281</v>
      </c>
      <c r="F91" s="75">
        <v>473254</v>
      </c>
      <c r="G91" s="75">
        <v>2851</v>
      </c>
      <c r="H91" s="73">
        <v>0.15625</v>
      </c>
      <c r="I91" s="75"/>
      <c r="J91" s="75">
        <v>3</v>
      </c>
      <c r="K91" s="75">
        <v>4</v>
      </c>
      <c r="L91" s="73">
        <f>VLOOKUP($B91,'Indicator Data (national)'!$B$5:$BC$13,12,FALSE)</f>
        <v>-2.0793542861938477</v>
      </c>
      <c r="M91" s="73">
        <v>0.47099999999999997</v>
      </c>
      <c r="N91" s="73">
        <v>0.1120341</v>
      </c>
      <c r="O91" s="73">
        <v>20633.319233919603</v>
      </c>
      <c r="P91" s="75">
        <f>VLOOKUP($B91,'Indicator Data (national)'!$B$5:$BC$13,15,FALSE)</f>
        <v>88645941</v>
      </c>
      <c r="Q91" s="75">
        <f>VLOOKUP($B91,'Indicator Data (national)'!$B$5:$BC$13,16,FALSE)</f>
        <v>1915.82</v>
      </c>
      <c r="R91" s="75">
        <f>VLOOKUP($B91,'Indicator Data (national)'!$B$5:$BC$13,17,FALSE)</f>
        <v>2529.48</v>
      </c>
      <c r="S91" s="73">
        <f>VLOOKUP($B91,'Indicator Data (national)'!$B$5:$BC$13,18,FALSE)</f>
        <v>0.43474803129576223</v>
      </c>
      <c r="T91" s="73">
        <v>105</v>
      </c>
      <c r="U91" s="73">
        <v>0.17633151489618676</v>
      </c>
      <c r="V91" s="73">
        <f>VLOOKUP($B91,'Indicator Data (national)'!$B$5:$BC$13,21,FALSE)</f>
        <v>4</v>
      </c>
      <c r="W91" s="128">
        <v>67.740146535988487</v>
      </c>
      <c r="X91" s="73">
        <f>VLOOKUP($B91,'Indicator Data (national)'!$B$5:$BC$13,22,FALSE)</f>
        <v>9</v>
      </c>
      <c r="Y91" s="73">
        <f>VLOOKUP($B91,'Indicator Data (national)'!$B$5:$BC$13,23,FALSE)</f>
        <v>338</v>
      </c>
      <c r="Z91" s="73">
        <v>3.7</v>
      </c>
      <c r="AA91" s="73">
        <v>0</v>
      </c>
      <c r="AB91" s="73">
        <v>165</v>
      </c>
      <c r="AC91" s="73">
        <f>VLOOKUP($B91,'Indicator Data (national)'!$B$5:$BC$13,25,FALSE)</f>
        <v>161.39999</v>
      </c>
      <c r="AD91" s="73">
        <v>151</v>
      </c>
      <c r="AE91" s="73" t="str">
        <f>VLOOKUP($B91,'Indicator Data (national)'!$B$5:$BC$13,27,FALSE)</f>
        <v>No data</v>
      </c>
      <c r="AF91" s="73">
        <v>0.40760000000000002</v>
      </c>
      <c r="AG91" s="75">
        <v>0</v>
      </c>
      <c r="AH91" s="75">
        <v>0</v>
      </c>
      <c r="AI91" s="75">
        <v>0</v>
      </c>
      <c r="AJ91" s="73" t="s">
        <v>103</v>
      </c>
      <c r="AK91" s="75">
        <v>0</v>
      </c>
      <c r="AL91" s="75">
        <v>0</v>
      </c>
      <c r="AM91" s="75"/>
      <c r="AN91" s="73">
        <v>4.4598901124463239</v>
      </c>
      <c r="AO91" s="74"/>
      <c r="AP91" s="73">
        <v>0</v>
      </c>
      <c r="AQ91" s="73">
        <v>1.6447775498146053</v>
      </c>
      <c r="AR91" s="73">
        <v>7.1958203650202144</v>
      </c>
      <c r="AS91" s="73">
        <v>9.9712952495266283</v>
      </c>
      <c r="AT91" s="73">
        <v>6.0650299841356237</v>
      </c>
      <c r="AU91" s="73">
        <f>VLOOKUP($B91,'Indicator Data (national)'!$B$5:$BC$13,39,FALSE)</f>
        <v>3.9</v>
      </c>
      <c r="AV91" s="73">
        <f>VLOOKUP($B91,'Indicator Data (national)'!$B$5:$BC$13,40,FALSE)</f>
        <v>-1.0093042850494385</v>
      </c>
      <c r="AW91" s="73">
        <v>27</v>
      </c>
      <c r="AX91" s="73">
        <v>50.3</v>
      </c>
      <c r="AY91" s="73">
        <v>78.8</v>
      </c>
      <c r="AZ91" s="73">
        <f>VLOOKUP($B91,'Indicator Data (national)'!$B$5:$BC$13,44,FALSE)</f>
        <v>38</v>
      </c>
      <c r="BA91" s="73">
        <f>VLOOKUP($B91,'Indicator Data (national)'!$B$5:$BC$13,45,FALSE)</f>
        <v>73.291961606273901</v>
      </c>
      <c r="BB91" s="73">
        <v>37.9</v>
      </c>
      <c r="BC91" s="73">
        <v>73.2</v>
      </c>
      <c r="BD91" s="75"/>
      <c r="BE91" s="75">
        <v>4412299</v>
      </c>
      <c r="BF91" s="73">
        <f>VLOOKUP($B91,'Indicator Data (national)'!$B$5:$BC$13,51,FALSE)</f>
        <v>0</v>
      </c>
      <c r="BG91" s="73">
        <f>VLOOKUP($B91,'Indicator Data (national)'!$B$5:$BC$13,52,FALSE)</f>
        <v>1.3830680000000002</v>
      </c>
      <c r="BH91" s="73">
        <f>VLOOKUP($B91,'Indicator Data (national)'!$B$5:$BC$13,53,FALSE)</f>
        <v>2.0016586666666667</v>
      </c>
    </row>
    <row r="92" spans="1:60" x14ac:dyDescent="0.25">
      <c r="A92" s="17" t="s">
        <v>433</v>
      </c>
      <c r="B92" t="s">
        <v>14</v>
      </c>
      <c r="C92" s="127" t="s">
        <v>563</v>
      </c>
      <c r="D92" s="73" t="s">
        <v>103</v>
      </c>
      <c r="E92" s="75">
        <v>1631637</v>
      </c>
      <c r="F92" s="75">
        <v>1274233</v>
      </c>
      <c r="G92" s="75">
        <v>2022</v>
      </c>
      <c r="H92" s="73">
        <v>0.15625</v>
      </c>
      <c r="I92" s="75"/>
      <c r="J92" s="75">
        <v>0</v>
      </c>
      <c r="K92" s="75">
        <v>1</v>
      </c>
      <c r="L92" s="73">
        <f>VLOOKUP($B92,'Indicator Data (national)'!$B$5:$BC$13,12,FALSE)</f>
        <v>-2.0793542861938477</v>
      </c>
      <c r="M92" s="73">
        <v>0.59399999999999997</v>
      </c>
      <c r="N92" s="73">
        <v>0.126691</v>
      </c>
      <c r="O92" s="73">
        <v>20633.319233919603</v>
      </c>
      <c r="P92" s="75">
        <f>VLOOKUP($B92,'Indicator Data (national)'!$B$5:$BC$13,15,FALSE)</f>
        <v>88645941</v>
      </c>
      <c r="Q92" s="75">
        <f>VLOOKUP($B92,'Indicator Data (national)'!$B$5:$BC$13,16,FALSE)</f>
        <v>1915.82</v>
      </c>
      <c r="R92" s="75">
        <f>VLOOKUP($B92,'Indicator Data (national)'!$B$5:$BC$13,17,FALSE)</f>
        <v>2529.48</v>
      </c>
      <c r="S92" s="73">
        <f>VLOOKUP($B92,'Indicator Data (national)'!$B$5:$BC$13,18,FALSE)</f>
        <v>0.43474803129576223</v>
      </c>
      <c r="T92" s="73">
        <v>82</v>
      </c>
      <c r="U92" s="73">
        <v>0.16402984360182829</v>
      </c>
      <c r="V92" s="73">
        <f>VLOOKUP($B92,'Indicator Data (national)'!$B$5:$BC$13,21,FALSE)</f>
        <v>4</v>
      </c>
      <c r="W92" s="128">
        <v>61.92828575804846</v>
      </c>
      <c r="X92" s="73">
        <f>VLOOKUP($B92,'Indicator Data (national)'!$B$5:$BC$13,22,FALSE)</f>
        <v>9</v>
      </c>
      <c r="Y92" s="73">
        <f>VLOOKUP($B92,'Indicator Data (national)'!$B$5:$BC$13,23,FALSE)</f>
        <v>338</v>
      </c>
      <c r="Z92" s="73">
        <v>3.7</v>
      </c>
      <c r="AA92" s="73">
        <v>0</v>
      </c>
      <c r="AB92" s="73">
        <v>138</v>
      </c>
      <c r="AC92" s="73">
        <f>VLOOKUP($B92,'Indicator Data (national)'!$B$5:$BC$13,25,FALSE)</f>
        <v>161.39999</v>
      </c>
      <c r="AD92" s="73">
        <v>151</v>
      </c>
      <c r="AE92" s="73" t="str">
        <f>VLOOKUP($B92,'Indicator Data (national)'!$B$5:$BC$13,27,FALSE)</f>
        <v>No data</v>
      </c>
      <c r="AF92" s="73">
        <v>0.38690000000000002</v>
      </c>
      <c r="AG92" s="75">
        <v>0</v>
      </c>
      <c r="AH92" s="75">
        <v>0</v>
      </c>
      <c r="AI92" s="75">
        <v>0</v>
      </c>
      <c r="AJ92" s="73" t="s">
        <v>103</v>
      </c>
      <c r="AK92" s="75">
        <v>0</v>
      </c>
      <c r="AL92" s="75">
        <v>0</v>
      </c>
      <c r="AM92" s="75"/>
      <c r="AN92" s="73">
        <v>4.1002820129023929</v>
      </c>
      <c r="AO92" s="74"/>
      <c r="AP92" s="73">
        <v>0.18448489772472937</v>
      </c>
      <c r="AQ92" s="73">
        <v>1.644772675007363</v>
      </c>
      <c r="AR92" s="73">
        <v>4.111881256026563</v>
      </c>
      <c r="AS92" s="73">
        <v>9.9713145674390091</v>
      </c>
      <c r="AT92" s="73">
        <v>6.0649920721694821</v>
      </c>
      <c r="AU92" s="73">
        <f>VLOOKUP($B92,'Indicator Data (national)'!$B$5:$BC$13,39,FALSE)</f>
        <v>3.9</v>
      </c>
      <c r="AV92" s="73">
        <f>VLOOKUP($B92,'Indicator Data (national)'!$B$5:$BC$13,40,FALSE)</f>
        <v>-1.0093042850494385</v>
      </c>
      <c r="AW92" s="73">
        <v>27</v>
      </c>
      <c r="AX92" s="73">
        <v>50.3</v>
      </c>
      <c r="AY92" s="73">
        <v>79</v>
      </c>
      <c r="AZ92" s="73">
        <f>VLOOKUP($B92,'Indicator Data (national)'!$B$5:$BC$13,44,FALSE)</f>
        <v>38</v>
      </c>
      <c r="BA92" s="73">
        <f>VLOOKUP($B92,'Indicator Data (national)'!$B$5:$BC$13,45,FALSE)</f>
        <v>73.291961606273901</v>
      </c>
      <c r="BB92" s="73">
        <v>16.8</v>
      </c>
      <c r="BC92" s="73">
        <v>54.8</v>
      </c>
      <c r="BD92" s="75"/>
      <c r="BE92" s="75">
        <v>4012105</v>
      </c>
      <c r="BF92" s="73">
        <f>VLOOKUP($B92,'Indicator Data (national)'!$B$5:$BC$13,51,FALSE)</f>
        <v>0</v>
      </c>
      <c r="BG92" s="73">
        <f>VLOOKUP($B92,'Indicator Data (national)'!$B$5:$BC$13,52,FALSE)</f>
        <v>1.3830680000000002</v>
      </c>
      <c r="BH92" s="73">
        <f>VLOOKUP($B92,'Indicator Data (national)'!$B$5:$BC$13,53,FALSE)</f>
        <v>2.0016586666666667</v>
      </c>
    </row>
    <row r="93" spans="1:60" x14ac:dyDescent="0.25">
      <c r="A93" s="17" t="s">
        <v>434</v>
      </c>
      <c r="B93" t="s">
        <v>14</v>
      </c>
      <c r="C93" s="127" t="s">
        <v>564</v>
      </c>
      <c r="D93" s="73" t="s">
        <v>103</v>
      </c>
      <c r="E93" s="75">
        <v>1630601</v>
      </c>
      <c r="F93" s="75">
        <v>720412</v>
      </c>
      <c r="G93" s="75">
        <v>4501</v>
      </c>
      <c r="H93" s="73">
        <v>0.1875</v>
      </c>
      <c r="I93" s="75"/>
      <c r="J93" s="75">
        <v>3</v>
      </c>
      <c r="K93" s="75">
        <v>6</v>
      </c>
      <c r="L93" s="73">
        <f>VLOOKUP($B93,'Indicator Data (national)'!$B$5:$BC$13,12,FALSE)</f>
        <v>-2.0793542861938477</v>
      </c>
      <c r="M93" s="73">
        <v>0.48</v>
      </c>
      <c r="N93" s="73">
        <v>4.3290200000000001E-2</v>
      </c>
      <c r="O93" s="73">
        <v>20633.319233919603</v>
      </c>
      <c r="P93" s="75">
        <f>VLOOKUP($B93,'Indicator Data (national)'!$B$5:$BC$13,15,FALSE)</f>
        <v>88645941</v>
      </c>
      <c r="Q93" s="75">
        <f>VLOOKUP($B93,'Indicator Data (national)'!$B$5:$BC$13,16,FALSE)</f>
        <v>1915.82</v>
      </c>
      <c r="R93" s="75">
        <f>VLOOKUP($B93,'Indicator Data (national)'!$B$5:$BC$13,17,FALSE)</f>
        <v>2529.48</v>
      </c>
      <c r="S93" s="73">
        <f>VLOOKUP($B93,'Indicator Data (national)'!$B$5:$BC$13,18,FALSE)</f>
        <v>0.43474803129576223</v>
      </c>
      <c r="T93" s="73">
        <v>56</v>
      </c>
      <c r="U93" s="73">
        <v>0.1783821036164342</v>
      </c>
      <c r="V93" s="73">
        <f>VLOOKUP($B93,'Indicator Data (national)'!$B$5:$BC$13,21,FALSE)</f>
        <v>4</v>
      </c>
      <c r="W93" s="128">
        <v>61.878079984110791</v>
      </c>
      <c r="X93" s="73">
        <f>VLOOKUP($B93,'Indicator Data (national)'!$B$5:$BC$13,22,FALSE)</f>
        <v>9</v>
      </c>
      <c r="Y93" s="73">
        <f>VLOOKUP($B93,'Indicator Data (national)'!$B$5:$BC$13,23,FALSE)</f>
        <v>338</v>
      </c>
      <c r="Z93" s="73">
        <v>3.7</v>
      </c>
      <c r="AA93" s="73">
        <v>11</v>
      </c>
      <c r="AB93" s="73">
        <v>265</v>
      </c>
      <c r="AC93" s="73">
        <f>VLOOKUP($B93,'Indicator Data (national)'!$B$5:$BC$13,25,FALSE)</f>
        <v>161.39999</v>
      </c>
      <c r="AD93" s="73">
        <v>151</v>
      </c>
      <c r="AE93" s="73" t="str">
        <f>VLOOKUP($B93,'Indicator Data (national)'!$B$5:$BC$13,27,FALSE)</f>
        <v>No data</v>
      </c>
      <c r="AF93" s="73">
        <v>0.3856</v>
      </c>
      <c r="AG93" s="75">
        <v>0</v>
      </c>
      <c r="AH93" s="75">
        <v>0</v>
      </c>
      <c r="AI93" s="75">
        <v>0</v>
      </c>
      <c r="AJ93" s="73" t="s">
        <v>103</v>
      </c>
      <c r="AK93" s="75">
        <v>0</v>
      </c>
      <c r="AL93" s="75">
        <v>0</v>
      </c>
      <c r="AM93" s="75"/>
      <c r="AN93" s="73">
        <v>6.4740426427340543</v>
      </c>
      <c r="AO93" s="74"/>
      <c r="AP93" s="73">
        <v>0</v>
      </c>
      <c r="AQ93" s="73">
        <v>1.6447882521545583</v>
      </c>
      <c r="AR93" s="73">
        <v>4.5230144713173317</v>
      </c>
      <c r="AS93" s="73">
        <v>9.9712861770164789</v>
      </c>
      <c r="AT93" s="73">
        <v>6.0650417632391562</v>
      </c>
      <c r="AU93" s="73">
        <f>VLOOKUP($B93,'Indicator Data (national)'!$B$5:$BC$13,39,FALSE)</f>
        <v>3.9</v>
      </c>
      <c r="AV93" s="73">
        <f>VLOOKUP($B93,'Indicator Data (national)'!$B$5:$BC$13,40,FALSE)</f>
        <v>-1.0093042850494385</v>
      </c>
      <c r="AW93" s="73">
        <v>27</v>
      </c>
      <c r="AX93" s="73">
        <v>50.3</v>
      </c>
      <c r="AY93" s="73">
        <v>82.5</v>
      </c>
      <c r="AZ93" s="73">
        <f>VLOOKUP($B93,'Indicator Data (national)'!$B$5:$BC$13,44,FALSE)</f>
        <v>38</v>
      </c>
      <c r="BA93" s="73">
        <f>VLOOKUP($B93,'Indicator Data (national)'!$B$5:$BC$13,45,FALSE)</f>
        <v>73.291961606273901</v>
      </c>
      <c r="BB93" s="73">
        <v>28.3</v>
      </c>
      <c r="BC93" s="73">
        <v>74.7</v>
      </c>
      <c r="BD93" s="75"/>
      <c r="BE93" s="75">
        <v>3999800</v>
      </c>
      <c r="BF93" s="73">
        <f>VLOOKUP($B93,'Indicator Data (national)'!$B$5:$BC$13,51,FALSE)</f>
        <v>0</v>
      </c>
      <c r="BG93" s="73">
        <f>VLOOKUP($B93,'Indicator Data (national)'!$B$5:$BC$13,52,FALSE)</f>
        <v>1.3830680000000002</v>
      </c>
      <c r="BH93" s="73">
        <f>VLOOKUP($B93,'Indicator Data (national)'!$B$5:$BC$13,53,FALSE)</f>
        <v>2.0016586666666667</v>
      </c>
    </row>
    <row r="94" spans="1:60" x14ac:dyDescent="0.25">
      <c r="A94" s="17" t="s">
        <v>435</v>
      </c>
      <c r="B94" t="s">
        <v>14</v>
      </c>
      <c r="C94" s="127" t="s">
        <v>565</v>
      </c>
      <c r="D94" s="73" t="s">
        <v>103</v>
      </c>
      <c r="E94" s="75">
        <v>896980</v>
      </c>
      <c r="F94" s="75">
        <v>618631</v>
      </c>
      <c r="G94" s="75">
        <v>943</v>
      </c>
      <c r="H94" s="73">
        <v>9.375E-2</v>
      </c>
      <c r="I94" s="75"/>
      <c r="J94" s="75">
        <v>0</v>
      </c>
      <c r="K94" s="75">
        <v>0</v>
      </c>
      <c r="L94" s="73">
        <f>VLOOKUP($B94,'Indicator Data (national)'!$B$5:$BC$13,12,FALSE)</f>
        <v>-2.0793542861938477</v>
      </c>
      <c r="M94" s="73">
        <v>0.48399999999999999</v>
      </c>
      <c r="N94" s="73">
        <v>0.15498439999999999</v>
      </c>
      <c r="O94" s="73">
        <v>20633.319233919603</v>
      </c>
      <c r="P94" s="75">
        <f>VLOOKUP($B94,'Indicator Data (national)'!$B$5:$BC$13,15,FALSE)</f>
        <v>88645941</v>
      </c>
      <c r="Q94" s="75">
        <f>VLOOKUP($B94,'Indicator Data (national)'!$B$5:$BC$13,16,FALSE)</f>
        <v>1915.82</v>
      </c>
      <c r="R94" s="75">
        <f>VLOOKUP($B94,'Indicator Data (national)'!$B$5:$BC$13,17,FALSE)</f>
        <v>2529.48</v>
      </c>
      <c r="S94" s="73">
        <f>VLOOKUP($B94,'Indicator Data (national)'!$B$5:$BC$13,18,FALSE)</f>
        <v>0.43474803129576223</v>
      </c>
      <c r="T94" s="73">
        <v>110</v>
      </c>
      <c r="U94" s="73">
        <v>0.17940743782958224</v>
      </c>
      <c r="V94" s="73">
        <f>VLOOKUP($B94,'Indicator Data (national)'!$B$5:$BC$13,21,FALSE)</f>
        <v>4</v>
      </c>
      <c r="W94" s="128">
        <v>60.412012766406534</v>
      </c>
      <c r="X94" s="73">
        <f>VLOOKUP($B94,'Indicator Data (national)'!$B$5:$BC$13,22,FALSE)</f>
        <v>9</v>
      </c>
      <c r="Y94" s="73">
        <f>VLOOKUP($B94,'Indicator Data (national)'!$B$5:$BC$13,23,FALSE)</f>
        <v>338</v>
      </c>
      <c r="Z94" s="73">
        <v>3.7</v>
      </c>
      <c r="AA94" s="73">
        <v>0</v>
      </c>
      <c r="AB94" s="73">
        <v>333</v>
      </c>
      <c r="AC94" s="73">
        <f>VLOOKUP($B94,'Indicator Data (national)'!$B$5:$BC$13,25,FALSE)</f>
        <v>161.39999</v>
      </c>
      <c r="AD94" s="73">
        <v>151</v>
      </c>
      <c r="AE94" s="73" t="str">
        <f>VLOOKUP($B94,'Indicator Data (national)'!$B$5:$BC$13,27,FALSE)</f>
        <v>No data</v>
      </c>
      <c r="AF94" s="73">
        <v>0.39229999999999998</v>
      </c>
      <c r="AG94" s="75">
        <v>0</v>
      </c>
      <c r="AH94" s="75">
        <v>0</v>
      </c>
      <c r="AI94" s="75">
        <v>10000</v>
      </c>
      <c r="AJ94" s="73" t="s">
        <v>103</v>
      </c>
      <c r="AK94" s="75">
        <v>0</v>
      </c>
      <c r="AL94" s="75">
        <v>0</v>
      </c>
      <c r="AM94" s="75"/>
      <c r="AN94" s="73">
        <v>4.316064904510621</v>
      </c>
      <c r="AO94" s="74"/>
      <c r="AP94" s="73">
        <v>0</v>
      </c>
      <c r="AQ94" s="73">
        <v>1.6447512423187614</v>
      </c>
      <c r="AR94" s="73">
        <v>4.8314411397938493</v>
      </c>
      <c r="AS94" s="73">
        <v>9.9713200410750051</v>
      </c>
      <c r="AT94" s="73">
        <v>6.0650045715329206</v>
      </c>
      <c r="AU94" s="73">
        <f>VLOOKUP($B94,'Indicator Data (national)'!$B$5:$BC$13,39,FALSE)</f>
        <v>3.9</v>
      </c>
      <c r="AV94" s="73">
        <f>VLOOKUP($B94,'Indicator Data (national)'!$B$5:$BC$13,40,FALSE)</f>
        <v>-1.0093042850494385</v>
      </c>
      <c r="AW94" s="73">
        <v>27</v>
      </c>
      <c r="AX94" s="73">
        <v>50.3</v>
      </c>
      <c r="AY94" s="73">
        <v>75.599999999999994</v>
      </c>
      <c r="AZ94" s="73">
        <f>VLOOKUP($B94,'Indicator Data (national)'!$B$5:$BC$13,44,FALSE)</f>
        <v>38</v>
      </c>
      <c r="BA94" s="73">
        <f>VLOOKUP($B94,'Indicator Data (national)'!$B$5:$BC$13,45,FALSE)</f>
        <v>73.291961606273901</v>
      </c>
      <c r="BB94" s="73">
        <v>17</v>
      </c>
      <c r="BC94" s="73">
        <v>74.900000000000006</v>
      </c>
      <c r="BD94" s="75"/>
      <c r="BE94" s="75">
        <v>6596392</v>
      </c>
      <c r="BF94" s="73">
        <f>VLOOKUP($B94,'Indicator Data (national)'!$B$5:$BC$13,51,FALSE)</f>
        <v>0</v>
      </c>
      <c r="BG94" s="73">
        <f>VLOOKUP($B94,'Indicator Data (national)'!$B$5:$BC$13,52,FALSE)</f>
        <v>1.3830680000000002</v>
      </c>
      <c r="BH94" s="73">
        <f>VLOOKUP($B94,'Indicator Data (national)'!$B$5:$BC$13,53,FALSE)</f>
        <v>2.0016586666666667</v>
      </c>
    </row>
    <row r="95" spans="1:60" x14ac:dyDescent="0.25">
      <c r="A95" s="17" t="s">
        <v>436</v>
      </c>
      <c r="B95" t="s">
        <v>14</v>
      </c>
      <c r="C95" s="127" t="s">
        <v>566</v>
      </c>
      <c r="D95" s="73" t="s">
        <v>103</v>
      </c>
      <c r="E95" s="75">
        <v>1706446</v>
      </c>
      <c r="F95" s="75">
        <v>859737</v>
      </c>
      <c r="G95" s="75">
        <v>738</v>
      </c>
      <c r="H95" s="73">
        <v>0.125</v>
      </c>
      <c r="I95" s="75"/>
      <c r="J95" s="75">
        <v>3</v>
      </c>
      <c r="K95" s="75">
        <v>238</v>
      </c>
      <c r="L95" s="73">
        <f>VLOOKUP($B95,'Indicator Data (national)'!$B$5:$BC$13,12,FALSE)</f>
        <v>-2.0793542861938477</v>
      </c>
      <c r="M95" s="73">
        <v>0.40300000000000002</v>
      </c>
      <c r="N95" s="73">
        <v>0.27295799999999998</v>
      </c>
      <c r="O95" s="73">
        <v>20633.319233919603</v>
      </c>
      <c r="P95" s="75">
        <f>VLOOKUP($B95,'Indicator Data (national)'!$B$5:$BC$13,15,FALSE)</f>
        <v>88645941</v>
      </c>
      <c r="Q95" s="75">
        <f>VLOOKUP($B95,'Indicator Data (national)'!$B$5:$BC$13,16,FALSE)</f>
        <v>1915.82</v>
      </c>
      <c r="R95" s="75">
        <f>VLOOKUP($B95,'Indicator Data (national)'!$B$5:$BC$13,17,FALSE)</f>
        <v>2529.48</v>
      </c>
      <c r="S95" s="73">
        <f>VLOOKUP($B95,'Indicator Data (national)'!$B$5:$BC$13,18,FALSE)</f>
        <v>0.43474803129576223</v>
      </c>
      <c r="T95" s="73">
        <v>171</v>
      </c>
      <c r="U95" s="73">
        <v>0.16402930535910515</v>
      </c>
      <c r="V95" s="73">
        <f>VLOOKUP($B95,'Indicator Data (national)'!$B$5:$BC$13,21,FALSE)</f>
        <v>4</v>
      </c>
      <c r="W95" s="128">
        <v>55.483119933741698</v>
      </c>
      <c r="X95" s="73">
        <f>VLOOKUP($B95,'Indicator Data (national)'!$B$5:$BC$13,22,FALSE)</f>
        <v>9</v>
      </c>
      <c r="Y95" s="73">
        <f>VLOOKUP($B95,'Indicator Data (national)'!$B$5:$BC$13,23,FALSE)</f>
        <v>338</v>
      </c>
      <c r="Z95" s="73">
        <v>3.7</v>
      </c>
      <c r="AA95" s="73">
        <v>966</v>
      </c>
      <c r="AB95" s="73">
        <v>86</v>
      </c>
      <c r="AC95" s="73">
        <f>VLOOKUP($B95,'Indicator Data (national)'!$B$5:$BC$13,25,FALSE)</f>
        <v>161.39999</v>
      </c>
      <c r="AD95" s="73">
        <v>151</v>
      </c>
      <c r="AE95" s="73" t="str">
        <f>VLOOKUP($B95,'Indicator Data (national)'!$B$5:$BC$13,27,FALSE)</f>
        <v>No data</v>
      </c>
      <c r="AF95" s="73">
        <v>0.39950000000000002</v>
      </c>
      <c r="AG95" s="75">
        <v>906248.23671382817</v>
      </c>
      <c r="AH95" s="75">
        <v>0</v>
      </c>
      <c r="AI95" s="75">
        <v>0</v>
      </c>
      <c r="AJ95" s="73" t="s">
        <v>103</v>
      </c>
      <c r="AK95" s="75">
        <v>0</v>
      </c>
      <c r="AL95" s="75">
        <v>0</v>
      </c>
      <c r="AM95" s="75"/>
      <c r="AN95" s="73">
        <v>3.3090032276851566</v>
      </c>
      <c r="AO95" s="74"/>
      <c r="AP95" s="73">
        <v>0</v>
      </c>
      <c r="AQ95" s="73">
        <v>2.878354914735771</v>
      </c>
      <c r="AR95" s="73">
        <v>5.5510741714428793</v>
      </c>
      <c r="AS95" s="73">
        <v>8.7377192839219902</v>
      </c>
      <c r="AT95" s="73">
        <v>6.3733990844913269</v>
      </c>
      <c r="AU95" s="73">
        <f>VLOOKUP($B95,'Indicator Data (national)'!$B$5:$BC$13,39,FALSE)</f>
        <v>3.9</v>
      </c>
      <c r="AV95" s="73">
        <f>VLOOKUP($B95,'Indicator Data (national)'!$B$5:$BC$13,40,FALSE)</f>
        <v>-1.0093042850494385</v>
      </c>
      <c r="AW95" s="73">
        <v>27</v>
      </c>
      <c r="AX95" s="73">
        <v>50.3</v>
      </c>
      <c r="AY95" s="73">
        <v>55.1</v>
      </c>
      <c r="AZ95" s="73">
        <f>VLOOKUP($B95,'Indicator Data (national)'!$B$5:$BC$13,44,FALSE)</f>
        <v>38</v>
      </c>
      <c r="BA95" s="73">
        <f>VLOOKUP($B95,'Indicator Data (national)'!$B$5:$BC$13,45,FALSE)</f>
        <v>73.291961606273901</v>
      </c>
      <c r="BB95" s="73">
        <v>26.9</v>
      </c>
      <c r="BC95" s="73">
        <v>46.2</v>
      </c>
      <c r="BD95" s="75"/>
      <c r="BE95" s="75">
        <v>3663428</v>
      </c>
      <c r="BF95" s="73">
        <f>VLOOKUP($B95,'Indicator Data (national)'!$B$5:$BC$13,51,FALSE)</f>
        <v>0</v>
      </c>
      <c r="BG95" s="73">
        <f>VLOOKUP($B95,'Indicator Data (national)'!$B$5:$BC$13,52,FALSE)</f>
        <v>1.3830680000000002</v>
      </c>
      <c r="BH95" s="73">
        <f>VLOOKUP($B95,'Indicator Data (national)'!$B$5:$BC$13,53,FALSE)</f>
        <v>2.0016586666666667</v>
      </c>
    </row>
    <row r="96" spans="1:60" x14ac:dyDescent="0.25">
      <c r="A96" s="17" t="s">
        <v>437</v>
      </c>
      <c r="B96" t="s">
        <v>14</v>
      </c>
      <c r="C96" s="127" t="s">
        <v>567</v>
      </c>
      <c r="D96" s="73" t="s">
        <v>103</v>
      </c>
      <c r="E96" s="75">
        <v>2419109</v>
      </c>
      <c r="F96" s="75">
        <v>1314167</v>
      </c>
      <c r="G96" s="75">
        <v>4682</v>
      </c>
      <c r="H96" s="73">
        <v>0</v>
      </c>
      <c r="I96" s="75"/>
      <c r="J96" s="75">
        <v>3</v>
      </c>
      <c r="K96" s="75">
        <v>62</v>
      </c>
      <c r="L96" s="73">
        <f>VLOOKUP($B96,'Indicator Data (national)'!$B$5:$BC$13,12,FALSE)</f>
        <v>-2.0793542861938477</v>
      </c>
      <c r="M96" s="73">
        <v>0.63900000000000001</v>
      </c>
      <c r="N96" s="73">
        <v>8.78665E-2</v>
      </c>
      <c r="O96" s="73">
        <v>20633.319233919603</v>
      </c>
      <c r="P96" s="75">
        <f>VLOOKUP($B96,'Indicator Data (national)'!$B$5:$BC$13,15,FALSE)</f>
        <v>88645941</v>
      </c>
      <c r="Q96" s="75">
        <f>VLOOKUP($B96,'Indicator Data (national)'!$B$5:$BC$13,16,FALSE)</f>
        <v>1915.82</v>
      </c>
      <c r="R96" s="75">
        <f>VLOOKUP($B96,'Indicator Data (national)'!$B$5:$BC$13,17,FALSE)</f>
        <v>2529.48</v>
      </c>
      <c r="S96" s="73">
        <f>VLOOKUP($B96,'Indicator Data (national)'!$B$5:$BC$13,18,FALSE)</f>
        <v>0.43474803129576223</v>
      </c>
      <c r="T96" s="73">
        <v>97</v>
      </c>
      <c r="U96" s="73">
        <v>0.12199691131796113</v>
      </c>
      <c r="V96" s="73">
        <f>VLOOKUP($B96,'Indicator Data (national)'!$B$5:$BC$13,21,FALSE)</f>
        <v>4</v>
      </c>
      <c r="W96" s="128">
        <v>53.207456731331689</v>
      </c>
      <c r="X96" s="73">
        <f>VLOOKUP($B96,'Indicator Data (national)'!$B$5:$BC$13,22,FALSE)</f>
        <v>9</v>
      </c>
      <c r="Y96" s="73">
        <f>VLOOKUP($B96,'Indicator Data (national)'!$B$5:$BC$13,23,FALSE)</f>
        <v>338</v>
      </c>
      <c r="Z96" s="73">
        <v>3.7</v>
      </c>
      <c r="AA96" s="73">
        <v>0</v>
      </c>
      <c r="AB96" s="73">
        <v>146</v>
      </c>
      <c r="AC96" s="73">
        <f>VLOOKUP($B96,'Indicator Data (national)'!$B$5:$BC$13,25,FALSE)</f>
        <v>161.39999</v>
      </c>
      <c r="AD96" s="73">
        <v>151</v>
      </c>
      <c r="AE96" s="73" t="str">
        <f>VLOOKUP($B96,'Indicator Data (national)'!$B$5:$BC$13,27,FALSE)</f>
        <v>No data</v>
      </c>
      <c r="AF96" s="73">
        <v>0.46139999999999998</v>
      </c>
      <c r="AG96" s="75">
        <v>0</v>
      </c>
      <c r="AH96" s="75">
        <v>0</v>
      </c>
      <c r="AI96" s="75">
        <v>0</v>
      </c>
      <c r="AJ96" s="73" t="s">
        <v>103</v>
      </c>
      <c r="AK96" s="75">
        <v>0</v>
      </c>
      <c r="AL96" s="75">
        <v>0</v>
      </c>
      <c r="AM96" s="75"/>
      <c r="AN96" s="73">
        <v>4.4599100980540944</v>
      </c>
      <c r="AO96" s="74"/>
      <c r="AP96" s="73">
        <v>0.27682721898893464</v>
      </c>
      <c r="AQ96" s="73">
        <v>1.850349655984711</v>
      </c>
      <c r="AR96" s="73">
        <v>2.0559664459184868</v>
      </c>
      <c r="AS96" s="73">
        <v>7.9153734476335265</v>
      </c>
      <c r="AT96" s="73">
        <v>8.2237314813944327</v>
      </c>
      <c r="AU96" s="73">
        <f>VLOOKUP($B96,'Indicator Data (national)'!$B$5:$BC$13,39,FALSE)</f>
        <v>3.9</v>
      </c>
      <c r="AV96" s="73">
        <f>VLOOKUP($B96,'Indicator Data (national)'!$B$5:$BC$13,40,FALSE)</f>
        <v>-1.0093042850494385</v>
      </c>
      <c r="AW96" s="73">
        <v>27</v>
      </c>
      <c r="AX96" s="73">
        <v>50.3</v>
      </c>
      <c r="AY96" s="73">
        <v>80.3</v>
      </c>
      <c r="AZ96" s="73">
        <f>VLOOKUP($B96,'Indicator Data (national)'!$B$5:$BC$13,44,FALSE)</f>
        <v>38</v>
      </c>
      <c r="BA96" s="73">
        <f>VLOOKUP($B96,'Indicator Data (national)'!$B$5:$BC$13,45,FALSE)</f>
        <v>73.291961606273901</v>
      </c>
      <c r="BB96" s="73">
        <v>33</v>
      </c>
      <c r="BC96" s="73">
        <v>86.4</v>
      </c>
      <c r="BD96" s="75"/>
      <c r="BE96" s="75">
        <v>6144673</v>
      </c>
      <c r="BF96" s="73">
        <f>VLOOKUP($B96,'Indicator Data (national)'!$B$5:$BC$13,51,FALSE)</f>
        <v>0</v>
      </c>
      <c r="BG96" s="73">
        <f>VLOOKUP($B96,'Indicator Data (national)'!$B$5:$BC$13,52,FALSE)</f>
        <v>1.3830680000000002</v>
      </c>
      <c r="BH96" s="73">
        <f>VLOOKUP($B96,'Indicator Data (national)'!$B$5:$BC$13,53,FALSE)</f>
        <v>2.0016586666666667</v>
      </c>
    </row>
    <row r="97" spans="1:60" x14ac:dyDescent="0.25">
      <c r="A97" s="17" t="s">
        <v>438</v>
      </c>
      <c r="B97" t="s">
        <v>14</v>
      </c>
      <c r="C97" s="127" t="s">
        <v>568</v>
      </c>
      <c r="D97" s="73" t="s">
        <v>103</v>
      </c>
      <c r="E97" s="75">
        <v>1098124</v>
      </c>
      <c r="F97" s="75">
        <v>301650</v>
      </c>
      <c r="G97" s="75">
        <v>17159</v>
      </c>
      <c r="H97" s="73">
        <v>0.1875</v>
      </c>
      <c r="I97" s="75"/>
      <c r="J97" s="75">
        <v>3</v>
      </c>
      <c r="K97" s="75">
        <v>1</v>
      </c>
      <c r="L97" s="73">
        <f>VLOOKUP($B97,'Indicator Data (national)'!$B$5:$BC$13,12,FALSE)</f>
        <v>-2.0793542861938477</v>
      </c>
      <c r="M97" s="73">
        <v>0.48899999999999999</v>
      </c>
      <c r="N97" s="73">
        <v>0.54780260000000003</v>
      </c>
      <c r="O97" s="73">
        <v>20633.319233919603</v>
      </c>
      <c r="P97" s="75">
        <f>VLOOKUP($B97,'Indicator Data (national)'!$B$5:$BC$13,15,FALSE)</f>
        <v>88645941</v>
      </c>
      <c r="Q97" s="75">
        <f>VLOOKUP($B97,'Indicator Data (national)'!$B$5:$BC$13,16,FALSE)</f>
        <v>1915.82</v>
      </c>
      <c r="R97" s="75">
        <f>VLOOKUP($B97,'Indicator Data (national)'!$B$5:$BC$13,17,FALSE)</f>
        <v>2529.48</v>
      </c>
      <c r="S97" s="73">
        <f>VLOOKUP($B97,'Indicator Data (national)'!$B$5:$BC$13,18,FALSE)</f>
        <v>0.43474803129576223</v>
      </c>
      <c r="T97" s="73">
        <v>178</v>
      </c>
      <c r="U97" s="73">
        <v>0.35573816088618004</v>
      </c>
      <c r="V97" s="73">
        <f>VLOOKUP($B97,'Indicator Data (national)'!$B$5:$BC$13,21,FALSE)</f>
        <v>4</v>
      </c>
      <c r="W97" s="128">
        <v>65.782395695370326</v>
      </c>
      <c r="X97" s="73">
        <f>VLOOKUP($B97,'Indicator Data (national)'!$B$5:$BC$13,22,FALSE)</f>
        <v>9</v>
      </c>
      <c r="Y97" s="73">
        <f>VLOOKUP($B97,'Indicator Data (national)'!$B$5:$BC$13,23,FALSE)</f>
        <v>338</v>
      </c>
      <c r="Z97" s="73">
        <v>3.7</v>
      </c>
      <c r="AA97" s="73">
        <v>0</v>
      </c>
      <c r="AB97" s="73">
        <v>12</v>
      </c>
      <c r="AC97" s="73">
        <f>VLOOKUP($B97,'Indicator Data (national)'!$B$5:$BC$13,25,FALSE)</f>
        <v>161.39999</v>
      </c>
      <c r="AD97" s="73">
        <v>151</v>
      </c>
      <c r="AE97" s="73" t="str">
        <f>VLOOKUP($B97,'Indicator Data (national)'!$B$5:$BC$13,27,FALSE)</f>
        <v>No data</v>
      </c>
      <c r="AF97" s="73">
        <v>0.35499999999999998</v>
      </c>
      <c r="AG97" s="75">
        <v>0</v>
      </c>
      <c r="AH97" s="75">
        <v>0</v>
      </c>
      <c r="AI97" s="75">
        <v>0</v>
      </c>
      <c r="AJ97" s="73" t="s">
        <v>103</v>
      </c>
      <c r="AK97" s="75">
        <v>0</v>
      </c>
      <c r="AL97" s="75">
        <v>0</v>
      </c>
      <c r="AM97" s="75"/>
      <c r="AN97" s="73">
        <v>7.0495317974227172</v>
      </c>
      <c r="AO97" s="74"/>
      <c r="AP97" s="73">
        <v>0.73816088618004161</v>
      </c>
      <c r="AQ97" s="73">
        <v>1.233580854040722</v>
      </c>
      <c r="AR97" s="73">
        <v>8.7377386739477227</v>
      </c>
      <c r="AS97" s="73">
        <v>20.045406033270101</v>
      </c>
      <c r="AT97" s="73">
        <v>4.3174387075119824</v>
      </c>
      <c r="AU97" s="73">
        <f>VLOOKUP($B97,'Indicator Data (national)'!$B$5:$BC$13,39,FALSE)</f>
        <v>3.9</v>
      </c>
      <c r="AV97" s="73">
        <f>VLOOKUP($B97,'Indicator Data (national)'!$B$5:$BC$13,40,FALSE)</f>
        <v>-1.0093042850494385</v>
      </c>
      <c r="AW97" s="73">
        <v>27</v>
      </c>
      <c r="AX97" s="73">
        <v>50.3</v>
      </c>
      <c r="AY97" s="73">
        <v>73.400000000000006</v>
      </c>
      <c r="AZ97" s="73">
        <f>VLOOKUP($B97,'Indicator Data (national)'!$B$5:$BC$13,44,FALSE)</f>
        <v>38</v>
      </c>
      <c r="BA97" s="73">
        <f>VLOOKUP($B97,'Indicator Data (national)'!$B$5:$BC$13,45,FALSE)</f>
        <v>73.291961606273901</v>
      </c>
      <c r="BB97" s="73">
        <v>40.700000000000003</v>
      </c>
      <c r="BC97" s="73">
        <v>19.5</v>
      </c>
      <c r="BD97" s="75"/>
      <c r="BE97" s="75">
        <v>4292416</v>
      </c>
      <c r="BF97" s="73">
        <f>VLOOKUP($B97,'Indicator Data (national)'!$B$5:$BC$13,51,FALSE)</f>
        <v>0</v>
      </c>
      <c r="BG97" s="73">
        <f>VLOOKUP($B97,'Indicator Data (national)'!$B$5:$BC$13,52,FALSE)</f>
        <v>1.3830680000000002</v>
      </c>
      <c r="BH97" s="73">
        <f>VLOOKUP($B97,'Indicator Data (national)'!$B$5:$BC$13,53,FALSE)</f>
        <v>2.0016586666666667</v>
      </c>
    </row>
    <row r="98" spans="1:60" x14ac:dyDescent="0.25">
      <c r="A98" s="17" t="s">
        <v>439</v>
      </c>
      <c r="B98" t="s">
        <v>14</v>
      </c>
      <c r="C98" s="127" t="s">
        <v>569</v>
      </c>
      <c r="D98" s="73" t="s">
        <v>103</v>
      </c>
      <c r="E98" s="75">
        <v>990198</v>
      </c>
      <c r="F98" s="75">
        <v>825520</v>
      </c>
      <c r="G98" s="75">
        <v>1102</v>
      </c>
      <c r="H98" s="73">
        <v>0.1875</v>
      </c>
      <c r="I98" s="75"/>
      <c r="J98" s="75">
        <v>4</v>
      </c>
      <c r="K98" s="75">
        <v>136</v>
      </c>
      <c r="L98" s="73">
        <f>VLOOKUP($B98,'Indicator Data (national)'!$B$5:$BC$13,12,FALSE)</f>
        <v>-2.0793542861938477</v>
      </c>
      <c r="M98" s="73">
        <v>0.36499999999999999</v>
      </c>
      <c r="N98" s="73">
        <v>0.44782349999999999</v>
      </c>
      <c r="O98" s="73">
        <v>20633.319233919603</v>
      </c>
      <c r="P98" s="75">
        <f>VLOOKUP($B98,'Indicator Data (national)'!$B$5:$BC$13,15,FALSE)</f>
        <v>88645941</v>
      </c>
      <c r="Q98" s="75">
        <f>VLOOKUP($B98,'Indicator Data (national)'!$B$5:$BC$13,16,FALSE)</f>
        <v>1915.82</v>
      </c>
      <c r="R98" s="75">
        <f>VLOOKUP($B98,'Indicator Data (national)'!$B$5:$BC$13,17,FALSE)</f>
        <v>2529.48</v>
      </c>
      <c r="S98" s="73">
        <f>VLOOKUP($B98,'Indicator Data (national)'!$B$5:$BC$13,18,FALSE)</f>
        <v>0.43474803129576223</v>
      </c>
      <c r="T98" s="73">
        <v>111</v>
      </c>
      <c r="U98" s="73">
        <v>0.18760802980939933</v>
      </c>
      <c r="V98" s="73">
        <f>VLOOKUP($B98,'Indicator Data (national)'!$B$5:$BC$13,21,FALSE)</f>
        <v>4</v>
      </c>
      <c r="W98" s="128">
        <v>41.624599323476943</v>
      </c>
      <c r="X98" s="73">
        <f>VLOOKUP($B98,'Indicator Data (national)'!$B$5:$BC$13,22,FALSE)</f>
        <v>9</v>
      </c>
      <c r="Y98" s="73">
        <f>VLOOKUP($B98,'Indicator Data (national)'!$B$5:$BC$13,23,FALSE)</f>
        <v>338</v>
      </c>
      <c r="Z98" s="73">
        <v>3.7</v>
      </c>
      <c r="AA98" s="73">
        <v>313</v>
      </c>
      <c r="AB98" s="73">
        <v>89</v>
      </c>
      <c r="AC98" s="73">
        <f>VLOOKUP($B98,'Indicator Data (national)'!$B$5:$BC$13,25,FALSE)</f>
        <v>161.39999</v>
      </c>
      <c r="AD98" s="73">
        <v>151</v>
      </c>
      <c r="AE98" s="73" t="str">
        <f>VLOOKUP($B98,'Indicator Data (national)'!$B$5:$BC$13,27,FALSE)</f>
        <v>No data</v>
      </c>
      <c r="AF98" s="73">
        <v>0.52410000000000001</v>
      </c>
      <c r="AG98" s="75">
        <v>654909.38080488169</v>
      </c>
      <c r="AH98" s="75">
        <v>0</v>
      </c>
      <c r="AI98" s="75">
        <v>0</v>
      </c>
      <c r="AJ98" s="73" t="s">
        <v>103</v>
      </c>
      <c r="AK98" s="75">
        <v>50201</v>
      </c>
      <c r="AL98" s="75">
        <v>0</v>
      </c>
      <c r="AM98" s="75"/>
      <c r="AN98" s="73">
        <v>4.5318764487220822</v>
      </c>
      <c r="AO98" s="74"/>
      <c r="AP98" s="73">
        <v>0</v>
      </c>
      <c r="AQ98" s="73">
        <v>3.1867322913688101</v>
      </c>
      <c r="AR98" s="73">
        <v>5.3454422670941604</v>
      </c>
      <c r="AS98" s="73">
        <v>21.278951627131637</v>
      </c>
      <c r="AT98" s="73">
        <v>3.8034848420322565</v>
      </c>
      <c r="AU98" s="73">
        <f>VLOOKUP($B98,'Indicator Data (national)'!$B$5:$BC$13,39,FALSE)</f>
        <v>3.9</v>
      </c>
      <c r="AV98" s="73">
        <f>VLOOKUP($B98,'Indicator Data (national)'!$B$5:$BC$13,40,FALSE)</f>
        <v>-1.0093042850494385</v>
      </c>
      <c r="AW98" s="73">
        <v>27</v>
      </c>
      <c r="AX98" s="73">
        <v>50.3</v>
      </c>
      <c r="AY98" s="73">
        <v>52.2</v>
      </c>
      <c r="AZ98" s="73">
        <f>VLOOKUP($B98,'Indicator Data (national)'!$B$5:$BC$13,44,FALSE)</f>
        <v>38</v>
      </c>
      <c r="BA98" s="73">
        <f>VLOOKUP($B98,'Indicator Data (national)'!$B$5:$BC$13,45,FALSE)</f>
        <v>73.291961606273901</v>
      </c>
      <c r="BB98" s="73">
        <v>12.8</v>
      </c>
      <c r="BC98" s="73">
        <v>31.5</v>
      </c>
      <c r="BD98" s="75"/>
      <c r="BE98" s="75">
        <v>2647413</v>
      </c>
      <c r="BF98" s="73">
        <f>VLOOKUP($B98,'Indicator Data (national)'!$B$5:$BC$13,51,FALSE)</f>
        <v>0</v>
      </c>
      <c r="BG98" s="73">
        <f>VLOOKUP($B98,'Indicator Data (national)'!$B$5:$BC$13,52,FALSE)</f>
        <v>1.3830680000000002</v>
      </c>
      <c r="BH98" s="73">
        <f>VLOOKUP($B98,'Indicator Data (national)'!$B$5:$BC$13,53,FALSE)</f>
        <v>2.0016586666666667</v>
      </c>
    </row>
    <row r="99" spans="1:60" x14ac:dyDescent="0.25">
      <c r="A99" s="17" t="s">
        <v>440</v>
      </c>
      <c r="B99" t="s">
        <v>14</v>
      </c>
      <c r="C99" s="127" t="s">
        <v>570</v>
      </c>
      <c r="D99" s="73" t="s">
        <v>103</v>
      </c>
      <c r="E99" s="75">
        <v>1221912</v>
      </c>
      <c r="F99" s="75">
        <v>333207</v>
      </c>
      <c r="G99" s="75">
        <v>8497</v>
      </c>
      <c r="H99" s="73">
        <v>9.375E-2</v>
      </c>
      <c r="I99" s="75"/>
      <c r="J99" s="75">
        <v>5</v>
      </c>
      <c r="K99" s="75">
        <v>310</v>
      </c>
      <c r="L99" s="73">
        <f>VLOOKUP($B99,'Indicator Data (national)'!$B$5:$BC$13,12,FALSE)</f>
        <v>-2.0793542861938477</v>
      </c>
      <c r="M99" s="73">
        <v>0.29199999999999998</v>
      </c>
      <c r="N99" s="73">
        <v>0.6348336</v>
      </c>
      <c r="O99" s="73">
        <v>20633.319233919603</v>
      </c>
      <c r="P99" s="75">
        <f>VLOOKUP($B99,'Indicator Data (national)'!$B$5:$BC$13,15,FALSE)</f>
        <v>88645941</v>
      </c>
      <c r="Q99" s="75">
        <f>VLOOKUP($B99,'Indicator Data (national)'!$B$5:$BC$13,16,FALSE)</f>
        <v>1915.82</v>
      </c>
      <c r="R99" s="75">
        <f>VLOOKUP($B99,'Indicator Data (national)'!$B$5:$BC$13,17,FALSE)</f>
        <v>2529.48</v>
      </c>
      <c r="S99" s="73">
        <f>VLOOKUP($B99,'Indicator Data (national)'!$B$5:$BC$13,18,FALSE)</f>
        <v>0.43474803129576223</v>
      </c>
      <c r="T99" s="73">
        <v>240</v>
      </c>
      <c r="U99" s="73">
        <v>0.41109825474881884</v>
      </c>
      <c r="V99" s="73">
        <f>VLOOKUP($B99,'Indicator Data (national)'!$B$5:$BC$13,21,FALSE)</f>
        <v>4</v>
      </c>
      <c r="W99" s="128">
        <v>59.500478846965208</v>
      </c>
      <c r="X99" s="73">
        <f>VLOOKUP($B99,'Indicator Data (national)'!$B$5:$BC$13,22,FALSE)</f>
        <v>9</v>
      </c>
      <c r="Y99" s="73">
        <f>VLOOKUP($B99,'Indicator Data (national)'!$B$5:$BC$13,23,FALSE)</f>
        <v>338</v>
      </c>
      <c r="Z99" s="73">
        <v>3.7</v>
      </c>
      <c r="AA99" s="73">
        <v>0</v>
      </c>
      <c r="AB99" s="73">
        <v>353</v>
      </c>
      <c r="AC99" s="73">
        <f>VLOOKUP($B99,'Indicator Data (national)'!$B$5:$BC$13,25,FALSE)</f>
        <v>161.39999</v>
      </c>
      <c r="AD99" s="73">
        <v>151</v>
      </c>
      <c r="AE99" s="73" t="str">
        <f>VLOOKUP($B99,'Indicator Data (national)'!$B$5:$BC$13,27,FALSE)</f>
        <v>No data</v>
      </c>
      <c r="AF99" s="73">
        <v>0.52300000000000002</v>
      </c>
      <c r="AG99" s="75">
        <v>0</v>
      </c>
      <c r="AH99" s="75">
        <v>0</v>
      </c>
      <c r="AI99" s="75">
        <v>0</v>
      </c>
      <c r="AJ99" s="73" t="s">
        <v>103</v>
      </c>
      <c r="AK99" s="75">
        <v>125484</v>
      </c>
      <c r="AL99" s="75">
        <v>0</v>
      </c>
      <c r="AM99" s="75"/>
      <c r="AN99" s="73">
        <v>11.149700580796578</v>
      </c>
      <c r="AO99" s="74"/>
      <c r="AP99" s="73">
        <v>0</v>
      </c>
      <c r="AQ99" s="73">
        <v>1.3362982073938425</v>
      </c>
      <c r="AR99" s="73">
        <v>15.213923481592071</v>
      </c>
      <c r="AS99" s="73">
        <v>39.679547029788566</v>
      </c>
      <c r="AT99" s="73">
        <v>3.8035184575438157</v>
      </c>
      <c r="AU99" s="73">
        <f>VLOOKUP($B99,'Indicator Data (national)'!$B$5:$BC$13,39,FALSE)</f>
        <v>3.9</v>
      </c>
      <c r="AV99" s="73">
        <f>VLOOKUP($B99,'Indicator Data (national)'!$B$5:$BC$13,40,FALSE)</f>
        <v>-1.0093042850494385</v>
      </c>
      <c r="AW99" s="73">
        <v>27</v>
      </c>
      <c r="AX99" s="73">
        <v>50.3</v>
      </c>
      <c r="AY99" s="73">
        <v>58.3</v>
      </c>
      <c r="AZ99" s="73">
        <f>VLOOKUP($B99,'Indicator Data (national)'!$B$5:$BC$13,44,FALSE)</f>
        <v>38</v>
      </c>
      <c r="BA99" s="73">
        <f>VLOOKUP($B99,'Indicator Data (national)'!$B$5:$BC$13,45,FALSE)</f>
        <v>73.291961606273901</v>
      </c>
      <c r="BB99" s="73">
        <v>20.6</v>
      </c>
      <c r="BC99" s="73">
        <v>62.1</v>
      </c>
      <c r="BD99" s="75"/>
      <c r="BE99" s="75">
        <v>2757022</v>
      </c>
      <c r="BF99" s="73">
        <f>VLOOKUP($B99,'Indicator Data (national)'!$B$5:$BC$13,51,FALSE)</f>
        <v>0</v>
      </c>
      <c r="BG99" s="73">
        <f>VLOOKUP($B99,'Indicator Data (national)'!$B$5:$BC$13,52,FALSE)</f>
        <v>1.3830680000000002</v>
      </c>
      <c r="BH99" s="73">
        <f>VLOOKUP($B99,'Indicator Data (national)'!$B$5:$BC$13,53,FALSE)</f>
        <v>2.0016586666666667</v>
      </c>
    </row>
    <row r="100" spans="1:60" x14ac:dyDescent="0.25">
      <c r="A100" s="17" t="s">
        <v>441</v>
      </c>
      <c r="B100" t="s">
        <v>14</v>
      </c>
      <c r="C100" s="127" t="s">
        <v>571</v>
      </c>
      <c r="D100" s="73" t="s">
        <v>103</v>
      </c>
      <c r="E100" s="75">
        <v>1885264</v>
      </c>
      <c r="F100" s="75">
        <v>336593</v>
      </c>
      <c r="G100" s="75">
        <v>6882</v>
      </c>
      <c r="H100" s="73">
        <v>0.15625</v>
      </c>
      <c r="I100" s="75"/>
      <c r="J100" s="75">
        <v>4</v>
      </c>
      <c r="K100" s="75">
        <v>176</v>
      </c>
      <c r="L100" s="73">
        <f>VLOOKUP($B100,'Indicator Data (national)'!$B$5:$BC$13,12,FALSE)</f>
        <v>-2.0793542861938477</v>
      </c>
      <c r="M100" s="73">
        <v>0.47113788118714339</v>
      </c>
      <c r="N100" s="73">
        <v>0.60471739999999996</v>
      </c>
      <c r="O100" s="73">
        <v>20633.319233919603</v>
      </c>
      <c r="P100" s="75">
        <f>VLOOKUP($B100,'Indicator Data (national)'!$B$5:$BC$13,15,FALSE)</f>
        <v>88645941</v>
      </c>
      <c r="Q100" s="75">
        <f>VLOOKUP($B100,'Indicator Data (national)'!$B$5:$BC$13,16,FALSE)</f>
        <v>1915.82</v>
      </c>
      <c r="R100" s="75">
        <f>VLOOKUP($B100,'Indicator Data (national)'!$B$5:$BC$13,17,FALSE)</f>
        <v>2529.48</v>
      </c>
      <c r="S100" s="73">
        <f>VLOOKUP($B100,'Indicator Data (national)'!$B$5:$BC$13,18,FALSE)</f>
        <v>0.43474803129576223</v>
      </c>
      <c r="T100" s="73">
        <v>254</v>
      </c>
      <c r="U100" s="73">
        <v>0.31883192976609642</v>
      </c>
      <c r="V100" s="73">
        <f>VLOOKUP($B100,'Indicator Data (national)'!$B$5:$BC$13,21,FALSE)</f>
        <v>4</v>
      </c>
      <c r="W100" s="128">
        <v>90.704323351826716</v>
      </c>
      <c r="X100" s="73">
        <f>VLOOKUP($B100,'Indicator Data (national)'!$B$5:$BC$13,22,FALSE)</f>
        <v>9</v>
      </c>
      <c r="Y100" s="73">
        <f>VLOOKUP($B100,'Indicator Data (national)'!$B$5:$BC$13,23,FALSE)</f>
        <v>338</v>
      </c>
      <c r="Z100" s="73">
        <v>3.7</v>
      </c>
      <c r="AA100" s="73">
        <v>777</v>
      </c>
      <c r="AB100" s="73">
        <v>8</v>
      </c>
      <c r="AC100" s="73">
        <f>VLOOKUP($B100,'Indicator Data (national)'!$B$5:$BC$13,25,FALSE)</f>
        <v>161.39999</v>
      </c>
      <c r="AD100" s="73">
        <v>151</v>
      </c>
      <c r="AE100" s="73" t="str">
        <f>VLOOKUP($B100,'Indicator Data (national)'!$B$5:$BC$13,27,FALSE)</f>
        <v>No data</v>
      </c>
      <c r="AF100" s="73">
        <v>0.3397</v>
      </c>
      <c r="AG100" s="75">
        <v>0</v>
      </c>
      <c r="AH100" s="75">
        <v>23735.832102217784</v>
      </c>
      <c r="AI100" s="75">
        <v>0</v>
      </c>
      <c r="AJ100" s="73" t="s">
        <v>103</v>
      </c>
      <c r="AK100" s="75">
        <v>0</v>
      </c>
      <c r="AL100" s="75">
        <v>0</v>
      </c>
      <c r="AM100" s="75"/>
      <c r="AN100" s="73">
        <v>6.1863244514106581</v>
      </c>
      <c r="AO100" s="74"/>
      <c r="AP100" s="73">
        <v>0</v>
      </c>
      <c r="AQ100" s="73">
        <v>1.850317738857844</v>
      </c>
      <c r="AR100" s="73">
        <v>7.8126064808504845</v>
      </c>
      <c r="AS100" s="73">
        <v>22.923729896415431</v>
      </c>
      <c r="AT100" s="73">
        <v>4.3174790445686249</v>
      </c>
      <c r="AU100" s="73">
        <f>VLOOKUP($B100,'Indicator Data (national)'!$B$5:$BC$13,39,FALSE)</f>
        <v>3.9</v>
      </c>
      <c r="AV100" s="73">
        <f>VLOOKUP($B100,'Indicator Data (national)'!$B$5:$BC$13,40,FALSE)</f>
        <v>-1.0093042850494385</v>
      </c>
      <c r="AW100" s="73">
        <v>27</v>
      </c>
      <c r="AX100" s="73">
        <v>50.3</v>
      </c>
      <c r="AY100" s="73">
        <v>54.7</v>
      </c>
      <c r="AZ100" s="73">
        <f>VLOOKUP($B100,'Indicator Data (national)'!$B$5:$BC$13,44,FALSE)</f>
        <v>38</v>
      </c>
      <c r="BA100" s="73">
        <f>VLOOKUP($B100,'Indicator Data (national)'!$B$5:$BC$13,45,FALSE)</f>
        <v>73.291961606273901</v>
      </c>
      <c r="BB100" s="73">
        <v>27.7</v>
      </c>
      <c r="BC100" s="73">
        <v>44.2</v>
      </c>
      <c r="BD100" s="75"/>
      <c r="BE100" s="75">
        <v>3838160</v>
      </c>
      <c r="BF100" s="73">
        <f>VLOOKUP($B100,'Indicator Data (national)'!$B$5:$BC$13,51,FALSE)</f>
        <v>0</v>
      </c>
      <c r="BG100" s="73">
        <f>VLOOKUP($B100,'Indicator Data (national)'!$B$5:$BC$13,52,FALSE)</f>
        <v>1.3830680000000002</v>
      </c>
      <c r="BH100" s="73">
        <f>VLOOKUP($B100,'Indicator Data (national)'!$B$5:$BC$13,53,FALSE)</f>
        <v>2.0016586666666667</v>
      </c>
    </row>
    <row r="101" spans="1:60" x14ac:dyDescent="0.25">
      <c r="A101" s="17" t="s">
        <v>442</v>
      </c>
      <c r="B101" t="s">
        <v>16</v>
      </c>
      <c r="C101" s="127" t="s">
        <v>572</v>
      </c>
      <c r="D101" s="73">
        <v>2.25</v>
      </c>
      <c r="E101" s="75">
        <v>135172</v>
      </c>
      <c r="F101" s="75">
        <v>669702</v>
      </c>
      <c r="G101" s="75">
        <v>2025</v>
      </c>
      <c r="H101" s="73">
        <v>0.25</v>
      </c>
      <c r="I101" s="75"/>
      <c r="J101" s="75">
        <v>0</v>
      </c>
      <c r="K101" s="75">
        <v>0</v>
      </c>
      <c r="L101" s="73">
        <f>VLOOKUP($B101,'Indicator Data (national)'!$B$5:$BC$13,12,FALSE)</f>
        <v>-8.6355820298194885E-2</v>
      </c>
      <c r="M101" s="73">
        <v>0.45900000000000002</v>
      </c>
      <c r="N101" s="73">
        <v>0.443</v>
      </c>
      <c r="O101" s="73">
        <v>1613.9111863667399</v>
      </c>
      <c r="P101" s="75">
        <f>VLOOKUP($B101,'Indicator Data (national)'!$B$5:$BC$13,15,FALSE)</f>
        <v>96423451</v>
      </c>
      <c r="Q101" s="75">
        <f>VLOOKUP($B101,'Indicator Data (national)'!$B$5:$BC$13,16,FALSE)</f>
        <v>1080.18</v>
      </c>
      <c r="R101" s="75">
        <f>VLOOKUP($B101,'Indicator Data (national)'!$B$5:$BC$13,17,FALSE)</f>
        <v>982.82</v>
      </c>
      <c r="S101" s="73">
        <f>VLOOKUP($B101,'Indicator Data (national)'!$B$5:$BC$13,18,FALSE)</f>
        <v>7.7904612850911867</v>
      </c>
      <c r="T101" s="73">
        <v>59.6</v>
      </c>
      <c r="U101" s="73">
        <v>0.1479988994033791</v>
      </c>
      <c r="V101" s="73">
        <f>VLOOKUP($B101,'Indicator Data (national)'!$B$5:$BC$13,21,FALSE)</f>
        <v>0.6</v>
      </c>
      <c r="W101" s="128">
        <v>56.740857826435708</v>
      </c>
      <c r="X101" s="73">
        <f>VLOOKUP($B101,'Indicator Data (national)'!$B$5:$BC$13,22,FALSE)</f>
        <v>80</v>
      </c>
      <c r="Y101" s="73">
        <f>VLOOKUP($B101,'Indicator Data (national)'!$B$5:$BC$13,23,FALSE)</f>
        <v>136</v>
      </c>
      <c r="Z101" s="73">
        <v>0.7</v>
      </c>
      <c r="AA101" s="73" t="s">
        <v>103</v>
      </c>
      <c r="AB101" s="73">
        <v>1</v>
      </c>
      <c r="AC101" s="73">
        <f>VLOOKUP($B101,'Indicator Data (national)'!$B$5:$BC$13,25,FALSE)</f>
        <v>96.49</v>
      </c>
      <c r="AD101" s="73">
        <v>83</v>
      </c>
      <c r="AE101" s="73">
        <f>VLOOKUP($B101,'Indicator Data (national)'!$B$5:$BC$13,27,FALSE)</f>
        <v>0.5374709451945221</v>
      </c>
      <c r="AF101" s="73">
        <v>0.53700000000000003</v>
      </c>
      <c r="AG101" s="75">
        <v>15957.047830798892</v>
      </c>
      <c r="AH101" s="75">
        <v>0</v>
      </c>
      <c r="AI101" s="75">
        <v>0</v>
      </c>
      <c r="AJ101" s="73">
        <v>3</v>
      </c>
      <c r="AK101" s="75">
        <v>0</v>
      </c>
      <c r="AL101" s="75">
        <v>0</v>
      </c>
      <c r="AM101" s="75"/>
      <c r="AN101" s="73">
        <v>5.6675924711828447</v>
      </c>
      <c r="AO101" s="74"/>
      <c r="AP101" s="73">
        <v>0</v>
      </c>
      <c r="AQ101" s="73">
        <v>0</v>
      </c>
      <c r="AR101" s="73">
        <v>0</v>
      </c>
      <c r="AS101" s="73">
        <v>26.90014423478085</v>
      </c>
      <c r="AT101" s="73">
        <v>3.7999308626670323</v>
      </c>
      <c r="AU101" s="73">
        <f>VLOOKUP($B101,'Indicator Data (national)'!$B$5:$BC$13,39,FALSE)</f>
        <v>3.55</v>
      </c>
      <c r="AV101" s="73">
        <f>VLOOKUP($B101,'Indicator Data (national)'!$B$5:$BC$13,40,FALSE)</f>
        <v>-0.47856616973876953</v>
      </c>
      <c r="AW101" s="73">
        <v>43</v>
      </c>
      <c r="AX101" s="73">
        <v>53.5</v>
      </c>
      <c r="AY101" s="73">
        <v>49.695129999999999</v>
      </c>
      <c r="AZ101" s="73">
        <f>VLOOKUP($B101,'Indicator Data (national)'!$B$5:$BC$13,44,FALSE)</f>
        <v>20.9</v>
      </c>
      <c r="BA101" s="73">
        <f>VLOOKUP($B101,'Indicator Data (national)'!$B$5:$BC$13,45,FALSE)</f>
        <v>92.927982747104707</v>
      </c>
      <c r="BB101" s="73">
        <v>51.4</v>
      </c>
      <c r="BC101" s="73">
        <v>73.400000000000006</v>
      </c>
      <c r="BD101" s="75"/>
      <c r="BE101" s="75">
        <v>1497455</v>
      </c>
      <c r="BF101" s="73">
        <f>VLOOKUP($B101,'Indicator Data (national)'!$B$5:$BC$13,51,FALSE)</f>
        <v>7.6928999999999997E-2</v>
      </c>
      <c r="BG101" s="73">
        <f>VLOOKUP($B101,'Indicator Data (national)'!$B$5:$BC$13,52,FALSE)</f>
        <v>1.575</v>
      </c>
      <c r="BH101" s="73">
        <f>VLOOKUP($B101,'Indicator Data (national)'!$B$5:$BC$13,53,FALSE)</f>
        <v>0.40378633333333336</v>
      </c>
    </row>
    <row r="102" spans="1:60" x14ac:dyDescent="0.25">
      <c r="A102" s="17" t="s">
        <v>443</v>
      </c>
      <c r="B102" t="s">
        <v>16</v>
      </c>
      <c r="C102" s="127" t="s">
        <v>573</v>
      </c>
      <c r="D102" s="73">
        <v>1.75</v>
      </c>
      <c r="E102" s="75">
        <v>27943</v>
      </c>
      <c r="F102" s="75">
        <v>113751</v>
      </c>
      <c r="G102" s="75">
        <v>0</v>
      </c>
      <c r="H102" s="73">
        <v>0</v>
      </c>
      <c r="I102" s="75"/>
      <c r="J102" s="75">
        <v>0</v>
      </c>
      <c r="K102" s="75">
        <v>0</v>
      </c>
      <c r="L102" s="73">
        <f>VLOOKUP($B102,'Indicator Data (national)'!$B$5:$BC$13,12,FALSE)</f>
        <v>-8.6355820298194885E-2</v>
      </c>
      <c r="M102" s="73">
        <v>0.45900000000000002</v>
      </c>
      <c r="N102" s="73">
        <v>0.156</v>
      </c>
      <c r="O102" s="73">
        <v>1613.9111863667399</v>
      </c>
      <c r="P102" s="75">
        <f>VLOOKUP($B102,'Indicator Data (national)'!$B$5:$BC$13,15,FALSE)</f>
        <v>96423451</v>
      </c>
      <c r="Q102" s="75">
        <f>VLOOKUP($B102,'Indicator Data (national)'!$B$5:$BC$13,16,FALSE)</f>
        <v>1080.18</v>
      </c>
      <c r="R102" s="75">
        <f>VLOOKUP($B102,'Indicator Data (national)'!$B$5:$BC$13,17,FALSE)</f>
        <v>982.82</v>
      </c>
      <c r="S102" s="73">
        <f>VLOOKUP($B102,'Indicator Data (national)'!$B$5:$BC$13,18,FALSE)</f>
        <v>7.7904612850911867</v>
      </c>
      <c r="T102" s="73">
        <v>59.6</v>
      </c>
      <c r="U102" s="73">
        <v>9.5000240142164155E-2</v>
      </c>
      <c r="V102" s="73">
        <f>VLOOKUP($B102,'Indicator Data (national)'!$B$5:$BC$13,21,FALSE)</f>
        <v>0.6</v>
      </c>
      <c r="W102" s="128">
        <v>40.484115485175131</v>
      </c>
      <c r="X102" s="73">
        <f>VLOOKUP($B102,'Indicator Data (national)'!$B$5:$BC$13,22,FALSE)</f>
        <v>80</v>
      </c>
      <c r="Y102" s="73">
        <f>VLOOKUP($B102,'Indicator Data (national)'!$B$5:$BC$13,23,FALSE)</f>
        <v>136</v>
      </c>
      <c r="Z102" s="73">
        <v>0.7</v>
      </c>
      <c r="AA102" s="73" t="s">
        <v>103</v>
      </c>
      <c r="AB102" s="73">
        <v>4</v>
      </c>
      <c r="AC102" s="73">
        <f>VLOOKUP($B102,'Indicator Data (national)'!$B$5:$BC$13,25,FALSE)</f>
        <v>96.49</v>
      </c>
      <c r="AD102" s="73">
        <v>83</v>
      </c>
      <c r="AE102" s="73">
        <f>VLOOKUP($B102,'Indicator Data (national)'!$B$5:$BC$13,27,FALSE)</f>
        <v>0.5374709451945221</v>
      </c>
      <c r="AF102" s="73">
        <v>0.53700000000000003</v>
      </c>
      <c r="AG102" s="75">
        <v>33430.311179027725</v>
      </c>
      <c r="AH102" s="75">
        <v>77609.082230890854</v>
      </c>
      <c r="AI102" s="75">
        <v>0</v>
      </c>
      <c r="AJ102" s="73">
        <v>3</v>
      </c>
      <c r="AK102" s="75">
        <v>0</v>
      </c>
      <c r="AL102" s="75">
        <v>0</v>
      </c>
      <c r="AM102" s="75"/>
      <c r="AN102" s="73">
        <v>3.3882393623627451</v>
      </c>
      <c r="AO102" s="74"/>
      <c r="AP102" s="73">
        <v>0</v>
      </c>
      <c r="AQ102" s="73">
        <v>0</v>
      </c>
      <c r="AR102" s="73">
        <v>0</v>
      </c>
      <c r="AS102" s="73">
        <v>16.500057227602699</v>
      </c>
      <c r="AT102" s="73">
        <v>9.2000068186079815</v>
      </c>
      <c r="AU102" s="73">
        <f>VLOOKUP($B102,'Indicator Data (national)'!$B$5:$BC$13,39,FALSE)</f>
        <v>3.55</v>
      </c>
      <c r="AV102" s="73">
        <f>VLOOKUP($B102,'Indicator Data (national)'!$B$5:$BC$13,40,FALSE)</f>
        <v>-0.47856616973876953</v>
      </c>
      <c r="AW102" s="73">
        <v>43</v>
      </c>
      <c r="AX102" s="73">
        <v>53.5</v>
      </c>
      <c r="AY102" s="73">
        <v>49.695129999999999</v>
      </c>
      <c r="AZ102" s="73">
        <f>VLOOKUP($B102,'Indicator Data (national)'!$B$5:$BC$13,44,FALSE)</f>
        <v>20.9</v>
      </c>
      <c r="BA102" s="73">
        <f>VLOOKUP($B102,'Indicator Data (national)'!$B$5:$BC$13,45,FALSE)</f>
        <v>92.927982747104707</v>
      </c>
      <c r="BB102" s="73">
        <v>51.4</v>
      </c>
      <c r="BC102" s="73">
        <v>73.400000000000006</v>
      </c>
      <c r="BD102" s="75"/>
      <c r="BE102" s="75">
        <v>3137196</v>
      </c>
      <c r="BF102" s="73">
        <f>VLOOKUP($B102,'Indicator Data (national)'!$B$5:$BC$13,51,FALSE)</f>
        <v>7.6928999999999997E-2</v>
      </c>
      <c r="BG102" s="73">
        <f>VLOOKUP($B102,'Indicator Data (national)'!$B$5:$BC$13,52,FALSE)</f>
        <v>1.575</v>
      </c>
      <c r="BH102" s="73">
        <f>VLOOKUP($B102,'Indicator Data (national)'!$B$5:$BC$13,53,FALSE)</f>
        <v>0.40378633333333336</v>
      </c>
    </row>
    <row r="103" spans="1:60" x14ac:dyDescent="0.25">
      <c r="A103" s="17" t="s">
        <v>444</v>
      </c>
      <c r="B103" t="s">
        <v>16</v>
      </c>
      <c r="C103" s="127" t="s">
        <v>574</v>
      </c>
      <c r="D103" s="73">
        <v>1.75</v>
      </c>
      <c r="E103" s="75">
        <v>123645</v>
      </c>
      <c r="F103" s="75">
        <v>432688</v>
      </c>
      <c r="G103" s="75">
        <v>1280</v>
      </c>
      <c r="H103" s="73">
        <v>0.21875</v>
      </c>
      <c r="I103" s="75"/>
      <c r="J103" s="75">
        <v>0</v>
      </c>
      <c r="K103" s="75">
        <v>0</v>
      </c>
      <c r="L103" s="73">
        <f>VLOOKUP($B103,'Indicator Data (national)'!$B$5:$BC$13,12,FALSE)</f>
        <v>-8.6355820298194885E-2</v>
      </c>
      <c r="M103" s="73">
        <v>0.45900000000000002</v>
      </c>
      <c r="N103" s="73">
        <v>0.443</v>
      </c>
      <c r="O103" s="73">
        <v>1613.9111863667399</v>
      </c>
      <c r="P103" s="75">
        <f>VLOOKUP($B103,'Indicator Data (national)'!$B$5:$BC$13,15,FALSE)</f>
        <v>96423451</v>
      </c>
      <c r="Q103" s="75">
        <f>VLOOKUP($B103,'Indicator Data (national)'!$B$5:$BC$13,16,FALSE)</f>
        <v>1080.18</v>
      </c>
      <c r="R103" s="75">
        <f>VLOOKUP($B103,'Indicator Data (national)'!$B$5:$BC$13,17,FALSE)</f>
        <v>982.82</v>
      </c>
      <c r="S103" s="73">
        <f>VLOOKUP($B103,'Indicator Data (national)'!$B$5:$BC$13,18,FALSE)</f>
        <v>7.7904612850911867</v>
      </c>
      <c r="T103" s="73">
        <v>59.6</v>
      </c>
      <c r="U103" s="73">
        <v>0.12099779740719005</v>
      </c>
      <c r="V103" s="73">
        <f>VLOOKUP($B103,'Indicator Data (national)'!$B$5:$BC$13,21,FALSE)</f>
        <v>0.6</v>
      </c>
      <c r="W103" s="128">
        <v>44.413167861775975</v>
      </c>
      <c r="X103" s="73">
        <f>VLOOKUP($B103,'Indicator Data (national)'!$B$5:$BC$13,22,FALSE)</f>
        <v>80</v>
      </c>
      <c r="Y103" s="73">
        <f>VLOOKUP($B103,'Indicator Data (national)'!$B$5:$BC$13,23,FALSE)</f>
        <v>136</v>
      </c>
      <c r="Z103" s="73">
        <v>0.7</v>
      </c>
      <c r="AA103" s="73" t="s">
        <v>103</v>
      </c>
      <c r="AB103" s="73">
        <v>1</v>
      </c>
      <c r="AC103" s="73">
        <f>VLOOKUP($B103,'Indicator Data (national)'!$B$5:$BC$13,25,FALSE)</f>
        <v>96.49</v>
      </c>
      <c r="AD103" s="73">
        <v>83</v>
      </c>
      <c r="AE103" s="73">
        <f>VLOOKUP($B103,'Indicator Data (national)'!$B$5:$BC$13,27,FALSE)</f>
        <v>0.5374709451945221</v>
      </c>
      <c r="AF103" s="73">
        <v>0.53700000000000003</v>
      </c>
      <c r="AG103" s="75">
        <v>7612.6409901733823</v>
      </c>
      <c r="AH103" s="75">
        <v>17672.886065483501</v>
      </c>
      <c r="AI103" s="75">
        <v>0</v>
      </c>
      <c r="AJ103" s="73">
        <v>3</v>
      </c>
      <c r="AK103" s="75">
        <v>0</v>
      </c>
      <c r="AL103" s="75">
        <v>0</v>
      </c>
      <c r="AM103" s="75"/>
      <c r="AN103" s="73">
        <v>5.1746084742756384</v>
      </c>
      <c r="AO103" s="74"/>
      <c r="AP103" s="73">
        <v>0</v>
      </c>
      <c r="AQ103" s="73">
        <v>0</v>
      </c>
      <c r="AR103" s="73">
        <v>0</v>
      </c>
      <c r="AS103" s="73">
        <v>16.100289014325512</v>
      </c>
      <c r="AT103" s="73">
        <v>4.9002013709921428</v>
      </c>
      <c r="AU103" s="73">
        <f>VLOOKUP($B103,'Indicator Data (national)'!$B$5:$BC$13,39,FALSE)</f>
        <v>3.55</v>
      </c>
      <c r="AV103" s="73">
        <f>VLOOKUP($B103,'Indicator Data (national)'!$B$5:$BC$13,40,FALSE)</f>
        <v>-0.47856616973876953</v>
      </c>
      <c r="AW103" s="73">
        <v>43</v>
      </c>
      <c r="AX103" s="73">
        <v>53.5</v>
      </c>
      <c r="AY103" s="73">
        <v>49.695129999999999</v>
      </c>
      <c r="AZ103" s="73">
        <f>VLOOKUP($B103,'Indicator Data (national)'!$B$5:$BC$13,44,FALSE)</f>
        <v>20.9</v>
      </c>
      <c r="BA103" s="73">
        <f>VLOOKUP($B103,'Indicator Data (national)'!$B$5:$BC$13,45,FALSE)</f>
        <v>92.927982747104707</v>
      </c>
      <c r="BB103" s="73">
        <v>51.4</v>
      </c>
      <c r="BC103" s="73">
        <v>73.400000000000006</v>
      </c>
      <c r="BD103" s="75"/>
      <c r="BE103" s="75">
        <v>714392</v>
      </c>
      <c r="BF103" s="73">
        <f>VLOOKUP($B103,'Indicator Data (national)'!$B$5:$BC$13,51,FALSE)</f>
        <v>7.6928999999999997E-2</v>
      </c>
      <c r="BG103" s="73">
        <f>VLOOKUP($B103,'Indicator Data (national)'!$B$5:$BC$13,52,FALSE)</f>
        <v>1.575</v>
      </c>
      <c r="BH103" s="73">
        <f>VLOOKUP($B103,'Indicator Data (national)'!$B$5:$BC$13,53,FALSE)</f>
        <v>0.40378633333333336</v>
      </c>
    </row>
    <row r="104" spans="1:60" x14ac:dyDescent="0.25">
      <c r="A104" s="17" t="s">
        <v>445</v>
      </c>
      <c r="B104" t="s">
        <v>16</v>
      </c>
      <c r="C104" s="127" t="s">
        <v>575</v>
      </c>
      <c r="D104" s="73">
        <v>2</v>
      </c>
      <c r="E104" s="75">
        <v>286535</v>
      </c>
      <c r="F104" s="75">
        <v>119425</v>
      </c>
      <c r="G104" s="75">
        <v>1067</v>
      </c>
      <c r="H104" s="73">
        <v>0</v>
      </c>
      <c r="I104" s="75"/>
      <c r="J104" s="75">
        <v>0</v>
      </c>
      <c r="K104" s="75">
        <v>0</v>
      </c>
      <c r="L104" s="73">
        <f>VLOOKUP($B104,'Indicator Data (national)'!$B$5:$BC$13,12,FALSE)</f>
        <v>-8.6355820298194885E-2</v>
      </c>
      <c r="M104" s="73">
        <v>0.45900000000000002</v>
      </c>
      <c r="N104" s="73">
        <v>0.443</v>
      </c>
      <c r="O104" s="73">
        <v>1613.9111863667399</v>
      </c>
      <c r="P104" s="75">
        <f>VLOOKUP($B104,'Indicator Data (national)'!$B$5:$BC$13,15,FALSE)</f>
        <v>96423451</v>
      </c>
      <c r="Q104" s="75">
        <f>VLOOKUP($B104,'Indicator Data (national)'!$B$5:$BC$13,16,FALSE)</f>
        <v>1080.18</v>
      </c>
      <c r="R104" s="75">
        <f>VLOOKUP($B104,'Indicator Data (national)'!$B$5:$BC$13,17,FALSE)</f>
        <v>982.82</v>
      </c>
      <c r="S104" s="73">
        <f>VLOOKUP($B104,'Indicator Data (national)'!$B$5:$BC$13,18,FALSE)</f>
        <v>7.7904612850911867</v>
      </c>
      <c r="T104" s="73">
        <v>59.6</v>
      </c>
      <c r="U104" s="73">
        <v>0.20799999999999999</v>
      </c>
      <c r="V104" s="73">
        <f>VLOOKUP($B104,'Indicator Data (national)'!$B$5:$BC$13,21,FALSE)</f>
        <v>0.6</v>
      </c>
      <c r="W104" s="128">
        <v>57.432803829198257</v>
      </c>
      <c r="X104" s="73">
        <f>VLOOKUP($B104,'Indicator Data (national)'!$B$5:$BC$13,22,FALSE)</f>
        <v>80</v>
      </c>
      <c r="Y104" s="73">
        <f>VLOOKUP($B104,'Indicator Data (national)'!$B$5:$BC$13,23,FALSE)</f>
        <v>136</v>
      </c>
      <c r="Z104" s="73">
        <v>0.7</v>
      </c>
      <c r="AA104" s="73" t="s">
        <v>103</v>
      </c>
      <c r="AB104" s="73">
        <v>0</v>
      </c>
      <c r="AC104" s="73">
        <f>VLOOKUP($B104,'Indicator Data (national)'!$B$5:$BC$13,25,FALSE)</f>
        <v>96.49</v>
      </c>
      <c r="AD104" s="73">
        <v>83</v>
      </c>
      <c r="AE104" s="73">
        <f>VLOOKUP($B104,'Indicator Data (national)'!$B$5:$BC$13,27,FALSE)</f>
        <v>0.5374709451945221</v>
      </c>
      <c r="AF104" s="73">
        <v>0.53700000000000003</v>
      </c>
      <c r="AG104" s="75">
        <v>0</v>
      </c>
      <c r="AH104" s="75">
        <v>0</v>
      </c>
      <c r="AI104" s="75">
        <v>0</v>
      </c>
      <c r="AJ104" s="73" t="s">
        <v>103</v>
      </c>
      <c r="AK104" s="75">
        <v>0</v>
      </c>
      <c r="AL104" s="75">
        <v>0</v>
      </c>
      <c r="AM104" s="75"/>
      <c r="AN104" s="73">
        <v>6.283459746267134</v>
      </c>
      <c r="AO104" s="74"/>
      <c r="AP104" s="73">
        <v>0</v>
      </c>
      <c r="AQ104" s="73">
        <v>0.29998979626543315</v>
      </c>
      <c r="AR104" s="73">
        <v>0</v>
      </c>
      <c r="AS104" s="73">
        <v>24.199857147716063</v>
      </c>
      <c r="AT104" s="73">
        <v>2.9998979626543316</v>
      </c>
      <c r="AU104" s="73">
        <f>VLOOKUP($B104,'Indicator Data (national)'!$B$5:$BC$13,39,FALSE)</f>
        <v>3.55</v>
      </c>
      <c r="AV104" s="73">
        <f>VLOOKUP($B104,'Indicator Data (national)'!$B$5:$BC$13,40,FALSE)</f>
        <v>-0.47856616973876953</v>
      </c>
      <c r="AW104" s="73">
        <v>43</v>
      </c>
      <c r="AX104" s="73">
        <v>53.5</v>
      </c>
      <c r="AY104" s="73">
        <v>49.695129999999999</v>
      </c>
      <c r="AZ104" s="73">
        <f>VLOOKUP($B104,'Indicator Data (national)'!$B$5:$BC$13,44,FALSE)</f>
        <v>20.9</v>
      </c>
      <c r="BA104" s="73">
        <f>VLOOKUP($B104,'Indicator Data (national)'!$B$5:$BC$13,45,FALSE)</f>
        <v>92.927982747104707</v>
      </c>
      <c r="BB104" s="73">
        <v>51.4</v>
      </c>
      <c r="BC104" s="73">
        <v>73.400000000000006</v>
      </c>
      <c r="BD104" s="75"/>
      <c r="BE104" s="75">
        <v>566992</v>
      </c>
      <c r="BF104" s="73">
        <f>VLOOKUP($B104,'Indicator Data (national)'!$B$5:$BC$13,51,FALSE)</f>
        <v>7.6928999999999997E-2</v>
      </c>
      <c r="BG104" s="73">
        <f>VLOOKUP($B104,'Indicator Data (national)'!$B$5:$BC$13,52,FALSE)</f>
        <v>1.575</v>
      </c>
      <c r="BH104" s="73">
        <f>VLOOKUP($B104,'Indicator Data (national)'!$B$5:$BC$13,53,FALSE)</f>
        <v>0.40378633333333336</v>
      </c>
    </row>
    <row r="105" spans="1:60" x14ac:dyDescent="0.25">
      <c r="A105" s="17" t="s">
        <v>446</v>
      </c>
      <c r="B105" t="s">
        <v>16</v>
      </c>
      <c r="C105" s="127" t="s">
        <v>576</v>
      </c>
      <c r="D105" s="73">
        <v>2.5</v>
      </c>
      <c r="E105" s="75">
        <v>343317</v>
      </c>
      <c r="F105" s="75">
        <v>167479</v>
      </c>
      <c r="G105" s="75">
        <v>1320</v>
      </c>
      <c r="H105" s="73">
        <v>9.375E-2</v>
      </c>
      <c r="I105" s="75"/>
      <c r="J105" s="75">
        <v>0</v>
      </c>
      <c r="K105" s="75">
        <v>0</v>
      </c>
      <c r="L105" s="73">
        <f>VLOOKUP($B105,'Indicator Data (national)'!$B$5:$BC$13,12,FALSE)</f>
        <v>-8.6355820298194885E-2</v>
      </c>
      <c r="M105" s="73">
        <v>0.45900000000000002</v>
      </c>
      <c r="N105" s="73">
        <v>0.42099999999999999</v>
      </c>
      <c r="O105" s="73">
        <v>1613.9111863667399</v>
      </c>
      <c r="P105" s="75">
        <f>VLOOKUP($B105,'Indicator Data (national)'!$B$5:$BC$13,15,FALSE)</f>
        <v>96423451</v>
      </c>
      <c r="Q105" s="75">
        <f>VLOOKUP($B105,'Indicator Data (national)'!$B$5:$BC$13,16,FALSE)</f>
        <v>1080.18</v>
      </c>
      <c r="R105" s="75">
        <f>VLOOKUP($B105,'Indicator Data (national)'!$B$5:$BC$13,17,FALSE)</f>
        <v>982.82</v>
      </c>
      <c r="S105" s="73">
        <f>VLOOKUP($B105,'Indicator Data (national)'!$B$5:$BC$13,18,FALSE)</f>
        <v>7.7904612850911867</v>
      </c>
      <c r="T105" s="73">
        <v>59.6</v>
      </c>
      <c r="U105" s="73">
        <v>0.19699654804599245</v>
      </c>
      <c r="V105" s="73">
        <f>VLOOKUP($B105,'Indicator Data (national)'!$B$5:$BC$13,21,FALSE)</f>
        <v>0.6</v>
      </c>
      <c r="W105" s="128">
        <v>34.065601480408162</v>
      </c>
      <c r="X105" s="73">
        <f>VLOOKUP($B105,'Indicator Data (national)'!$B$5:$BC$13,22,FALSE)</f>
        <v>80</v>
      </c>
      <c r="Y105" s="73">
        <f>VLOOKUP($B105,'Indicator Data (national)'!$B$5:$BC$13,23,FALSE)</f>
        <v>136</v>
      </c>
      <c r="Z105" s="73">
        <v>0.7</v>
      </c>
      <c r="AA105" s="73" t="s">
        <v>103</v>
      </c>
      <c r="AB105" s="73">
        <v>0</v>
      </c>
      <c r="AC105" s="73">
        <f>VLOOKUP($B105,'Indicator Data (national)'!$B$5:$BC$13,25,FALSE)</f>
        <v>96.49</v>
      </c>
      <c r="AD105" s="73">
        <v>83</v>
      </c>
      <c r="AE105" s="73">
        <f>VLOOKUP($B105,'Indicator Data (national)'!$B$5:$BC$13,27,FALSE)</f>
        <v>0.5374709451945221</v>
      </c>
      <c r="AF105" s="73">
        <v>0.53700000000000003</v>
      </c>
      <c r="AG105" s="75">
        <v>0</v>
      </c>
      <c r="AH105" s="75">
        <v>0</v>
      </c>
      <c r="AI105" s="75">
        <v>0</v>
      </c>
      <c r="AJ105" s="73">
        <v>3</v>
      </c>
      <c r="AK105" s="75">
        <v>0</v>
      </c>
      <c r="AL105" s="75">
        <v>0</v>
      </c>
      <c r="AM105" s="75"/>
      <c r="AN105" s="73">
        <v>5.2361980648833235</v>
      </c>
      <c r="AO105" s="74"/>
      <c r="AP105" s="73">
        <v>0</v>
      </c>
      <c r="AQ105" s="73">
        <v>0.60019661613287112</v>
      </c>
      <c r="AR105" s="73">
        <v>0</v>
      </c>
      <c r="AS105" s="73">
        <v>26.099929287180284</v>
      </c>
      <c r="AT105" s="73">
        <v>4.3997171487211331</v>
      </c>
      <c r="AU105" s="73">
        <f>VLOOKUP($B105,'Indicator Data (national)'!$B$5:$BC$13,39,FALSE)</f>
        <v>3.55</v>
      </c>
      <c r="AV105" s="73">
        <f>VLOOKUP($B105,'Indicator Data (national)'!$B$5:$BC$13,40,FALSE)</f>
        <v>-0.47856616973876953</v>
      </c>
      <c r="AW105" s="73">
        <v>43</v>
      </c>
      <c r="AX105" s="73">
        <v>53.5</v>
      </c>
      <c r="AY105" s="73">
        <v>49.695129999999999</v>
      </c>
      <c r="AZ105" s="73">
        <f>VLOOKUP($B105,'Indicator Data (national)'!$B$5:$BC$13,44,FALSE)</f>
        <v>20.9</v>
      </c>
      <c r="BA105" s="73">
        <f>VLOOKUP($B105,'Indicator Data (national)'!$B$5:$BC$13,45,FALSE)</f>
        <v>92.927982747104707</v>
      </c>
      <c r="BB105" s="73">
        <v>51.4</v>
      </c>
      <c r="BC105" s="73">
        <v>73.400000000000006</v>
      </c>
      <c r="BD105" s="75"/>
      <c r="BE105" s="75">
        <v>662455</v>
      </c>
      <c r="BF105" s="73">
        <f>VLOOKUP($B105,'Indicator Data (national)'!$B$5:$BC$13,51,FALSE)</f>
        <v>7.6928999999999997E-2</v>
      </c>
      <c r="BG105" s="73">
        <f>VLOOKUP($B105,'Indicator Data (national)'!$B$5:$BC$13,52,FALSE)</f>
        <v>1.575</v>
      </c>
      <c r="BH105" s="73">
        <f>VLOOKUP($B105,'Indicator Data (national)'!$B$5:$BC$13,53,FALSE)</f>
        <v>0.40378633333333336</v>
      </c>
    </row>
    <row r="106" spans="1:60" x14ac:dyDescent="0.25">
      <c r="A106" s="17" t="s">
        <v>447</v>
      </c>
      <c r="B106" t="s">
        <v>16</v>
      </c>
      <c r="C106" s="127" t="s">
        <v>577</v>
      </c>
      <c r="D106" s="73">
        <v>2.6666666666666665</v>
      </c>
      <c r="E106" s="75">
        <v>16378</v>
      </c>
      <c r="F106" s="75">
        <v>2526</v>
      </c>
      <c r="G106" s="75">
        <v>165</v>
      </c>
      <c r="H106" s="73">
        <v>0</v>
      </c>
      <c r="I106" s="75"/>
      <c r="J106" s="75">
        <v>0</v>
      </c>
      <c r="K106" s="75">
        <v>0</v>
      </c>
      <c r="L106" s="73">
        <f>VLOOKUP($B106,'Indicator Data (national)'!$B$5:$BC$13,12,FALSE)</f>
        <v>-8.6355820298194885E-2</v>
      </c>
      <c r="M106" s="73">
        <v>0.45900000000000002</v>
      </c>
      <c r="N106" s="73">
        <v>0.42099999999999999</v>
      </c>
      <c r="O106" s="73">
        <v>1613.9111863667399</v>
      </c>
      <c r="P106" s="75">
        <f>VLOOKUP($B106,'Indicator Data (national)'!$B$5:$BC$13,15,FALSE)</f>
        <v>96423451</v>
      </c>
      <c r="Q106" s="75">
        <f>VLOOKUP($B106,'Indicator Data (national)'!$B$5:$BC$13,16,FALSE)</f>
        <v>1080.18</v>
      </c>
      <c r="R106" s="75">
        <f>VLOOKUP($B106,'Indicator Data (national)'!$B$5:$BC$13,17,FALSE)</f>
        <v>982.82</v>
      </c>
      <c r="S106" s="73">
        <f>VLOOKUP($B106,'Indicator Data (national)'!$B$5:$BC$13,18,FALSE)</f>
        <v>7.7904612850911867</v>
      </c>
      <c r="T106" s="73">
        <v>59.6</v>
      </c>
      <c r="U106" s="73">
        <v>0.20399278318167555</v>
      </c>
      <c r="V106" s="73">
        <f>VLOOKUP($B106,'Indicator Data (national)'!$B$5:$BC$13,21,FALSE)</f>
        <v>0.6</v>
      </c>
      <c r="W106" s="128">
        <v>51.510047933884294</v>
      </c>
      <c r="X106" s="73">
        <f>VLOOKUP($B106,'Indicator Data (national)'!$B$5:$BC$13,22,FALSE)</f>
        <v>80</v>
      </c>
      <c r="Y106" s="73">
        <f>VLOOKUP($B106,'Indicator Data (national)'!$B$5:$BC$13,23,FALSE)</f>
        <v>136</v>
      </c>
      <c r="Z106" s="73">
        <v>0.7</v>
      </c>
      <c r="AA106" s="73" t="s">
        <v>103</v>
      </c>
      <c r="AB106" s="73">
        <v>0</v>
      </c>
      <c r="AC106" s="73">
        <f>VLOOKUP($B106,'Indicator Data (national)'!$B$5:$BC$13,25,FALSE)</f>
        <v>96.49</v>
      </c>
      <c r="AD106" s="73">
        <v>83</v>
      </c>
      <c r="AE106" s="73">
        <f>VLOOKUP($B106,'Indicator Data (national)'!$B$5:$BC$13,27,FALSE)</f>
        <v>0.5374709451945221</v>
      </c>
      <c r="AF106" s="73">
        <v>0.53700000000000003</v>
      </c>
      <c r="AG106" s="75">
        <v>0</v>
      </c>
      <c r="AH106" s="75">
        <v>0</v>
      </c>
      <c r="AI106" s="75">
        <v>0</v>
      </c>
      <c r="AJ106" s="73" t="s">
        <v>103</v>
      </c>
      <c r="AK106" s="75">
        <v>0</v>
      </c>
      <c r="AL106" s="75">
        <v>0</v>
      </c>
      <c r="AM106" s="75"/>
      <c r="AN106" s="73">
        <v>5.4205707842242328</v>
      </c>
      <c r="AO106" s="74"/>
      <c r="AP106" s="73">
        <v>0</v>
      </c>
      <c r="AQ106" s="73">
        <v>0.99873815340832817</v>
      </c>
      <c r="AR106" s="73">
        <v>0</v>
      </c>
      <c r="AS106" s="73">
        <v>14.401159824952344</v>
      </c>
      <c r="AT106" s="73">
        <v>2.3008564448143476</v>
      </c>
      <c r="AU106" s="73">
        <f>VLOOKUP($B106,'Indicator Data (national)'!$B$5:$BC$13,39,FALSE)</f>
        <v>3.55</v>
      </c>
      <c r="AV106" s="73">
        <f>VLOOKUP($B106,'Indicator Data (national)'!$B$5:$BC$13,40,FALSE)</f>
        <v>-0.47856616973876953</v>
      </c>
      <c r="AW106" s="73">
        <v>43</v>
      </c>
      <c r="AX106" s="73">
        <v>53.5</v>
      </c>
      <c r="AY106" s="73">
        <v>49.695129999999999</v>
      </c>
      <c r="AZ106" s="73">
        <f>VLOOKUP($B106,'Indicator Data (national)'!$B$5:$BC$13,44,FALSE)</f>
        <v>20.9</v>
      </c>
      <c r="BA106" s="73">
        <f>VLOOKUP($B106,'Indicator Data (national)'!$B$5:$BC$13,45,FALSE)</f>
        <v>92.927982747104707</v>
      </c>
      <c r="BB106" s="73">
        <v>51.4</v>
      </c>
      <c r="BC106" s="73">
        <v>73.400000000000006</v>
      </c>
      <c r="BD106" s="75"/>
      <c r="BE106" s="75">
        <v>151357</v>
      </c>
      <c r="BF106" s="73">
        <f>VLOOKUP($B106,'Indicator Data (national)'!$B$5:$BC$13,51,FALSE)</f>
        <v>7.6928999999999997E-2</v>
      </c>
      <c r="BG106" s="73">
        <f>VLOOKUP($B106,'Indicator Data (national)'!$B$5:$BC$13,52,FALSE)</f>
        <v>1.575</v>
      </c>
      <c r="BH106" s="73">
        <f>VLOOKUP($B106,'Indicator Data (national)'!$B$5:$BC$13,53,FALSE)</f>
        <v>0.40378633333333336</v>
      </c>
    </row>
    <row r="107" spans="1:60" x14ac:dyDescent="0.25">
      <c r="A107" s="17" t="s">
        <v>448</v>
      </c>
      <c r="B107" t="s">
        <v>16</v>
      </c>
      <c r="C107" s="127" t="s">
        <v>578</v>
      </c>
      <c r="D107" s="73">
        <v>2</v>
      </c>
      <c r="E107" s="75">
        <v>152090</v>
      </c>
      <c r="F107" s="75">
        <v>583118</v>
      </c>
      <c r="G107" s="75">
        <v>314</v>
      </c>
      <c r="H107" s="73">
        <v>0.21875</v>
      </c>
      <c r="I107" s="75"/>
      <c r="J107" s="75">
        <v>0</v>
      </c>
      <c r="K107" s="75">
        <v>0</v>
      </c>
      <c r="L107" s="73">
        <f>VLOOKUP($B107,'Indicator Data (national)'!$B$5:$BC$13,12,FALSE)</f>
        <v>-8.6355820298194885E-2</v>
      </c>
      <c r="M107" s="73">
        <v>0.45900000000000002</v>
      </c>
      <c r="N107" s="73">
        <v>0.443</v>
      </c>
      <c r="O107" s="73">
        <v>1613.9111863667399</v>
      </c>
      <c r="P107" s="75">
        <f>VLOOKUP($B107,'Indicator Data (national)'!$B$5:$BC$13,15,FALSE)</f>
        <v>96423451</v>
      </c>
      <c r="Q107" s="75">
        <f>VLOOKUP($B107,'Indicator Data (national)'!$B$5:$BC$13,16,FALSE)</f>
        <v>1080.18</v>
      </c>
      <c r="R107" s="75">
        <f>VLOOKUP($B107,'Indicator Data (national)'!$B$5:$BC$13,17,FALSE)</f>
        <v>982.82</v>
      </c>
      <c r="S107" s="73">
        <f>VLOOKUP($B107,'Indicator Data (national)'!$B$5:$BC$13,18,FALSE)</f>
        <v>7.7904612850911867</v>
      </c>
      <c r="T107" s="73">
        <v>59.6</v>
      </c>
      <c r="U107" s="73">
        <v>0.10899872505707593</v>
      </c>
      <c r="V107" s="73">
        <f>VLOOKUP($B107,'Indicator Data (national)'!$B$5:$BC$13,21,FALSE)</f>
        <v>0.6</v>
      </c>
      <c r="W107" s="128">
        <v>57.983920391805519</v>
      </c>
      <c r="X107" s="73">
        <f>VLOOKUP($B107,'Indicator Data (national)'!$B$5:$BC$13,22,FALSE)</f>
        <v>80</v>
      </c>
      <c r="Y107" s="73">
        <f>VLOOKUP($B107,'Indicator Data (national)'!$B$5:$BC$13,23,FALSE)</f>
        <v>136</v>
      </c>
      <c r="Z107" s="73">
        <v>0.7</v>
      </c>
      <c r="AA107" s="73" t="s">
        <v>103</v>
      </c>
      <c r="AB107" s="73">
        <v>0</v>
      </c>
      <c r="AC107" s="73">
        <f>VLOOKUP($B107,'Indicator Data (national)'!$B$5:$BC$13,25,FALSE)</f>
        <v>96.49</v>
      </c>
      <c r="AD107" s="73">
        <v>83</v>
      </c>
      <c r="AE107" s="73">
        <f>VLOOKUP($B107,'Indicator Data (national)'!$B$5:$BC$13,27,FALSE)</f>
        <v>0.5374709451945221</v>
      </c>
      <c r="AF107" s="73">
        <v>0.53700000000000003</v>
      </c>
      <c r="AG107" s="75">
        <v>0</v>
      </c>
      <c r="AH107" s="75">
        <v>23770.471111338677</v>
      </c>
      <c r="AI107" s="75">
        <v>0</v>
      </c>
      <c r="AJ107" s="73">
        <v>3</v>
      </c>
      <c r="AK107" s="75">
        <v>0</v>
      </c>
      <c r="AL107" s="75">
        <v>0</v>
      </c>
      <c r="AM107" s="75"/>
      <c r="AN107" s="73">
        <v>4.1889407094409474</v>
      </c>
      <c r="AO107" s="74"/>
      <c r="AP107" s="73">
        <v>0</v>
      </c>
      <c r="AQ107" s="73">
        <v>0.39981653089140823</v>
      </c>
      <c r="AR107" s="73">
        <v>0</v>
      </c>
      <c r="AS107" s="73">
        <v>18.600195646261817</v>
      </c>
      <c r="AT107" s="73">
        <v>3.2001558675612816</v>
      </c>
      <c r="AU107" s="73">
        <f>VLOOKUP($B107,'Indicator Data (national)'!$B$5:$BC$13,39,FALSE)</f>
        <v>3.55</v>
      </c>
      <c r="AV107" s="73">
        <f>VLOOKUP($B107,'Indicator Data (national)'!$B$5:$BC$13,40,FALSE)</f>
        <v>-0.47856616973876953</v>
      </c>
      <c r="AW107" s="73">
        <v>43</v>
      </c>
      <c r="AX107" s="73">
        <v>53.5</v>
      </c>
      <c r="AY107" s="73">
        <v>49.695129999999999</v>
      </c>
      <c r="AZ107" s="73">
        <f>VLOOKUP($B107,'Indicator Data (national)'!$B$5:$BC$13,44,FALSE)</f>
        <v>20.9</v>
      </c>
      <c r="BA107" s="73">
        <f>VLOOKUP($B107,'Indicator Data (national)'!$B$5:$BC$13,45,FALSE)</f>
        <v>92.927982747104707</v>
      </c>
      <c r="BB107" s="73">
        <v>51.4</v>
      </c>
      <c r="BC107" s="73">
        <v>73.400000000000006</v>
      </c>
      <c r="BD107" s="75"/>
      <c r="BE107" s="75">
        <v>960875</v>
      </c>
      <c r="BF107" s="73">
        <f>VLOOKUP($B107,'Indicator Data (national)'!$B$5:$BC$13,51,FALSE)</f>
        <v>7.6928999999999997E-2</v>
      </c>
      <c r="BG107" s="73">
        <f>VLOOKUP($B107,'Indicator Data (national)'!$B$5:$BC$13,52,FALSE)</f>
        <v>1.575</v>
      </c>
      <c r="BH107" s="73">
        <f>VLOOKUP($B107,'Indicator Data (national)'!$B$5:$BC$13,53,FALSE)</f>
        <v>0.40378633333333336</v>
      </c>
    </row>
    <row r="108" spans="1:60" x14ac:dyDescent="0.25">
      <c r="A108" s="17" t="s">
        <v>449</v>
      </c>
      <c r="B108" t="s">
        <v>16</v>
      </c>
      <c r="C108" s="127" t="s">
        <v>579</v>
      </c>
      <c r="D108" s="73">
        <v>2.5</v>
      </c>
      <c r="E108" s="75">
        <v>329437</v>
      </c>
      <c r="F108" s="75">
        <v>368550</v>
      </c>
      <c r="G108" s="75">
        <v>388</v>
      </c>
      <c r="H108" s="73">
        <v>0.25</v>
      </c>
      <c r="I108" s="75"/>
      <c r="J108" s="75">
        <v>0</v>
      </c>
      <c r="K108" s="75">
        <v>0</v>
      </c>
      <c r="L108" s="73">
        <f>VLOOKUP($B108,'Indicator Data (national)'!$B$5:$BC$13,12,FALSE)</f>
        <v>-8.6355820298194885E-2</v>
      </c>
      <c r="M108" s="73">
        <v>0.45900000000000002</v>
      </c>
      <c r="N108" s="73">
        <v>0.32600000000000001</v>
      </c>
      <c r="O108" s="73">
        <v>1613.9111863667399</v>
      </c>
      <c r="P108" s="75">
        <f>VLOOKUP($B108,'Indicator Data (national)'!$B$5:$BC$13,15,FALSE)</f>
        <v>96423451</v>
      </c>
      <c r="Q108" s="75">
        <f>VLOOKUP($B108,'Indicator Data (national)'!$B$5:$BC$13,16,FALSE)</f>
        <v>1080.18</v>
      </c>
      <c r="R108" s="75">
        <f>VLOOKUP($B108,'Indicator Data (national)'!$B$5:$BC$13,17,FALSE)</f>
        <v>982.82</v>
      </c>
      <c r="S108" s="73">
        <f>VLOOKUP($B108,'Indicator Data (national)'!$B$5:$BC$13,18,FALSE)</f>
        <v>7.7904612850911867</v>
      </c>
      <c r="T108" s="73">
        <v>59.6</v>
      </c>
      <c r="U108" s="73">
        <v>0.12099701880078857</v>
      </c>
      <c r="V108" s="73">
        <f>VLOOKUP($B108,'Indicator Data (national)'!$B$5:$BC$13,21,FALSE)</f>
        <v>0.6</v>
      </c>
      <c r="W108" s="128">
        <v>29.479299174308217</v>
      </c>
      <c r="X108" s="73">
        <f>VLOOKUP($B108,'Indicator Data (national)'!$B$5:$BC$13,22,FALSE)</f>
        <v>80</v>
      </c>
      <c r="Y108" s="73">
        <f>VLOOKUP($B108,'Indicator Data (national)'!$B$5:$BC$13,23,FALSE)</f>
        <v>136</v>
      </c>
      <c r="Z108" s="73">
        <v>0.7</v>
      </c>
      <c r="AA108" s="73" t="s">
        <v>103</v>
      </c>
      <c r="AB108" s="73">
        <v>0</v>
      </c>
      <c r="AC108" s="73">
        <f>VLOOKUP($B108,'Indicator Data (national)'!$B$5:$BC$13,25,FALSE)</f>
        <v>96.49</v>
      </c>
      <c r="AD108" s="73">
        <v>83</v>
      </c>
      <c r="AE108" s="73">
        <f>VLOOKUP($B108,'Indicator Data (national)'!$B$5:$BC$13,27,FALSE)</f>
        <v>0.5374709451945221</v>
      </c>
      <c r="AF108" s="73">
        <v>0.53700000000000003</v>
      </c>
      <c r="AG108" s="75">
        <v>0</v>
      </c>
      <c r="AH108" s="75">
        <v>0</v>
      </c>
      <c r="AI108" s="75">
        <v>0</v>
      </c>
      <c r="AJ108" s="73">
        <v>4</v>
      </c>
      <c r="AK108" s="75">
        <v>0</v>
      </c>
      <c r="AL108" s="75">
        <v>0</v>
      </c>
      <c r="AM108" s="75"/>
      <c r="AN108" s="73">
        <v>5.975841554829632</v>
      </c>
      <c r="AO108" s="74"/>
      <c r="AP108" s="73">
        <v>0</v>
      </c>
      <c r="AQ108" s="73">
        <v>0.29992347631468519</v>
      </c>
      <c r="AR108" s="73">
        <v>0</v>
      </c>
      <c r="AS108" s="73">
        <v>31.29983296442883</v>
      </c>
      <c r="AT108" s="73">
        <v>4.1001884292896458</v>
      </c>
      <c r="AU108" s="73">
        <f>VLOOKUP($B108,'Indicator Data (national)'!$B$5:$BC$13,39,FALSE)</f>
        <v>3.55</v>
      </c>
      <c r="AV108" s="73">
        <f>VLOOKUP($B108,'Indicator Data (national)'!$B$5:$BC$13,40,FALSE)</f>
        <v>-0.47856616973876953</v>
      </c>
      <c r="AW108" s="73">
        <v>43</v>
      </c>
      <c r="AX108" s="73">
        <v>53.5</v>
      </c>
      <c r="AY108" s="73">
        <v>49.695129999999999</v>
      </c>
      <c r="AZ108" s="73">
        <f>VLOOKUP($B108,'Indicator Data (national)'!$B$5:$BC$13,44,FALSE)</f>
        <v>20.9</v>
      </c>
      <c r="BA108" s="73">
        <f>VLOOKUP($B108,'Indicator Data (national)'!$B$5:$BC$13,45,FALSE)</f>
        <v>92.927982747104707</v>
      </c>
      <c r="BB108" s="73">
        <v>51.4</v>
      </c>
      <c r="BC108" s="73">
        <v>73.400000000000006</v>
      </c>
      <c r="BD108" s="75"/>
      <c r="BE108" s="75">
        <v>874193</v>
      </c>
      <c r="BF108" s="73">
        <f>VLOOKUP($B108,'Indicator Data (national)'!$B$5:$BC$13,51,FALSE)</f>
        <v>7.6928999999999997E-2</v>
      </c>
      <c r="BG108" s="73">
        <f>VLOOKUP($B108,'Indicator Data (national)'!$B$5:$BC$13,52,FALSE)</f>
        <v>1.575</v>
      </c>
      <c r="BH108" s="73">
        <f>VLOOKUP($B108,'Indicator Data (national)'!$B$5:$BC$13,53,FALSE)</f>
        <v>0.40378633333333336</v>
      </c>
    </row>
    <row r="109" spans="1:60" x14ac:dyDescent="0.25">
      <c r="A109" s="17" t="s">
        <v>450</v>
      </c>
      <c r="B109" t="s">
        <v>16</v>
      </c>
      <c r="C109" s="127" t="s">
        <v>580</v>
      </c>
      <c r="D109" s="73">
        <v>3</v>
      </c>
      <c r="E109" s="75">
        <v>252608</v>
      </c>
      <c r="F109" s="75">
        <v>97680</v>
      </c>
      <c r="G109" s="75">
        <v>1223</v>
      </c>
      <c r="H109" s="73">
        <v>0.28125</v>
      </c>
      <c r="I109" s="75"/>
      <c r="J109" s="75">
        <v>0</v>
      </c>
      <c r="K109" s="75">
        <v>0</v>
      </c>
      <c r="L109" s="73">
        <f>VLOOKUP($B109,'Indicator Data (national)'!$B$5:$BC$13,12,FALSE)</f>
        <v>-8.6355820298194885E-2</v>
      </c>
      <c r="M109" s="73">
        <v>0.45900000000000002</v>
      </c>
      <c r="N109" s="73">
        <v>0.32600000000000001</v>
      </c>
      <c r="O109" s="73">
        <v>1613.9111863667399</v>
      </c>
      <c r="P109" s="75">
        <f>VLOOKUP($B109,'Indicator Data (national)'!$B$5:$BC$13,15,FALSE)</f>
        <v>96423451</v>
      </c>
      <c r="Q109" s="75">
        <f>VLOOKUP($B109,'Indicator Data (national)'!$B$5:$BC$13,16,FALSE)</f>
        <v>1080.18</v>
      </c>
      <c r="R109" s="75">
        <f>VLOOKUP($B109,'Indicator Data (national)'!$B$5:$BC$13,17,FALSE)</f>
        <v>982.82</v>
      </c>
      <c r="S109" s="73">
        <f>VLOOKUP($B109,'Indicator Data (national)'!$B$5:$BC$13,18,FALSE)</f>
        <v>7.7904612850911867</v>
      </c>
      <c r="T109" s="73">
        <v>59.6</v>
      </c>
      <c r="U109" s="73">
        <v>0.19100018972386554</v>
      </c>
      <c r="V109" s="73">
        <f>VLOOKUP($B109,'Indicator Data (national)'!$B$5:$BC$13,21,FALSE)</f>
        <v>0.6</v>
      </c>
      <c r="W109" s="128" t="s">
        <v>103</v>
      </c>
      <c r="X109" s="73">
        <f>VLOOKUP($B109,'Indicator Data (national)'!$B$5:$BC$13,22,FALSE)</f>
        <v>80</v>
      </c>
      <c r="Y109" s="73">
        <f>VLOOKUP($B109,'Indicator Data (national)'!$B$5:$BC$13,23,FALSE)</f>
        <v>136</v>
      </c>
      <c r="Z109" s="73">
        <v>0.7</v>
      </c>
      <c r="AA109" s="73" t="s">
        <v>103</v>
      </c>
      <c r="AB109" s="73">
        <v>1</v>
      </c>
      <c r="AC109" s="73">
        <f>VLOOKUP($B109,'Indicator Data (national)'!$B$5:$BC$13,25,FALSE)</f>
        <v>96.49</v>
      </c>
      <c r="AD109" s="73">
        <v>83</v>
      </c>
      <c r="AE109" s="73">
        <f>VLOOKUP($B109,'Indicator Data (national)'!$B$5:$BC$13,27,FALSE)</f>
        <v>0.5374709451945221</v>
      </c>
      <c r="AF109" s="73">
        <v>0.53700000000000003</v>
      </c>
      <c r="AG109" s="75">
        <v>0</v>
      </c>
      <c r="AH109" s="75">
        <v>0</v>
      </c>
      <c r="AI109" s="75">
        <v>0</v>
      </c>
      <c r="AJ109" s="73">
        <v>4</v>
      </c>
      <c r="AK109" s="75">
        <v>0</v>
      </c>
      <c r="AL109" s="75">
        <v>0</v>
      </c>
      <c r="AM109" s="75"/>
      <c r="AN109" s="73">
        <v>11.766476786399457</v>
      </c>
      <c r="AO109" s="74"/>
      <c r="AP109" s="73">
        <v>0</v>
      </c>
      <c r="AQ109" s="73">
        <v>0.20011215725627934</v>
      </c>
      <c r="AR109" s="73">
        <v>0</v>
      </c>
      <c r="AS109" s="73">
        <v>28.399988193973023</v>
      </c>
      <c r="AT109" s="73">
        <v>4.6999793394527911</v>
      </c>
      <c r="AU109" s="73">
        <f>VLOOKUP($B109,'Indicator Data (national)'!$B$5:$BC$13,39,FALSE)</f>
        <v>3.55</v>
      </c>
      <c r="AV109" s="73">
        <f>VLOOKUP($B109,'Indicator Data (national)'!$B$5:$BC$13,40,FALSE)</f>
        <v>-0.47856616973876953</v>
      </c>
      <c r="AW109" s="73">
        <v>43</v>
      </c>
      <c r="AX109" s="73">
        <v>53.5</v>
      </c>
      <c r="AY109" s="73">
        <v>49.695129999999999</v>
      </c>
      <c r="AZ109" s="73">
        <f>VLOOKUP($B109,'Indicator Data (national)'!$B$5:$BC$13,44,FALSE)</f>
        <v>20.9</v>
      </c>
      <c r="BA109" s="73">
        <f>VLOOKUP($B109,'Indicator Data (national)'!$B$5:$BC$13,45,FALSE)</f>
        <v>92.927982747104707</v>
      </c>
      <c r="BB109" s="73">
        <v>51.4</v>
      </c>
      <c r="BC109" s="73">
        <v>73.400000000000006</v>
      </c>
      <c r="BD109" s="75"/>
      <c r="BE109" s="75">
        <v>562539</v>
      </c>
      <c r="BF109" s="73">
        <f>VLOOKUP($B109,'Indicator Data (national)'!$B$5:$BC$13,51,FALSE)</f>
        <v>7.6928999999999997E-2</v>
      </c>
      <c r="BG109" s="73">
        <f>VLOOKUP($B109,'Indicator Data (national)'!$B$5:$BC$13,52,FALSE)</f>
        <v>1.575</v>
      </c>
      <c r="BH109" s="73">
        <f>VLOOKUP($B109,'Indicator Data (national)'!$B$5:$BC$13,53,FALSE)</f>
        <v>0.40378633333333336</v>
      </c>
    </row>
    <row r="110" spans="1:60" x14ac:dyDescent="0.25">
      <c r="A110" s="17" t="s">
        <v>451</v>
      </c>
      <c r="B110" t="s">
        <v>16</v>
      </c>
      <c r="C110" s="127" t="s">
        <v>581</v>
      </c>
      <c r="D110" s="73">
        <v>2.3333333333333335</v>
      </c>
      <c r="E110" s="75">
        <v>316937</v>
      </c>
      <c r="F110" s="75">
        <v>56964</v>
      </c>
      <c r="G110" s="75">
        <v>615</v>
      </c>
      <c r="H110" s="73">
        <v>0</v>
      </c>
      <c r="I110" s="75"/>
      <c r="J110" s="75">
        <v>0</v>
      </c>
      <c r="K110" s="75">
        <v>0</v>
      </c>
      <c r="L110" s="73">
        <f>VLOOKUP($B110,'Indicator Data (national)'!$B$5:$BC$13,12,FALSE)</f>
        <v>-8.6355820298194885E-2</v>
      </c>
      <c r="M110" s="73">
        <v>0.45900000000000002</v>
      </c>
      <c r="N110" s="73">
        <v>0.42099999999999999</v>
      </c>
      <c r="O110" s="73">
        <v>1613.9111863667399</v>
      </c>
      <c r="P110" s="75">
        <f>VLOOKUP($B110,'Indicator Data (national)'!$B$5:$BC$13,15,FALSE)</f>
        <v>96423451</v>
      </c>
      <c r="Q110" s="75">
        <f>VLOOKUP($B110,'Indicator Data (national)'!$B$5:$BC$13,16,FALSE)</f>
        <v>1080.18</v>
      </c>
      <c r="R110" s="75">
        <f>VLOOKUP($B110,'Indicator Data (national)'!$B$5:$BC$13,17,FALSE)</f>
        <v>982.82</v>
      </c>
      <c r="S110" s="73">
        <f>VLOOKUP($B110,'Indicator Data (national)'!$B$5:$BC$13,18,FALSE)</f>
        <v>7.7904612850911867</v>
      </c>
      <c r="T110" s="73">
        <v>59.6</v>
      </c>
      <c r="U110" s="73">
        <v>0.19700594094987814</v>
      </c>
      <c r="V110" s="73">
        <f>VLOOKUP($B110,'Indicator Data (national)'!$B$5:$BC$13,21,FALSE)</f>
        <v>0.6</v>
      </c>
      <c r="W110" s="128">
        <v>36.673460764842439</v>
      </c>
      <c r="X110" s="73">
        <f>VLOOKUP($B110,'Indicator Data (national)'!$B$5:$BC$13,22,FALSE)</f>
        <v>80</v>
      </c>
      <c r="Y110" s="73">
        <f>VLOOKUP($B110,'Indicator Data (national)'!$B$5:$BC$13,23,FALSE)</f>
        <v>136</v>
      </c>
      <c r="Z110" s="73">
        <v>0.7</v>
      </c>
      <c r="AA110" s="73" t="s">
        <v>103</v>
      </c>
      <c r="AB110" s="73">
        <v>0</v>
      </c>
      <c r="AC110" s="73">
        <f>VLOOKUP($B110,'Indicator Data (national)'!$B$5:$BC$13,25,FALSE)</f>
        <v>96.49</v>
      </c>
      <c r="AD110" s="73">
        <v>83</v>
      </c>
      <c r="AE110" s="73">
        <f>VLOOKUP($B110,'Indicator Data (national)'!$B$5:$BC$13,27,FALSE)</f>
        <v>0.5374709451945221</v>
      </c>
      <c r="AF110" s="73">
        <v>0.53700000000000003</v>
      </c>
      <c r="AG110" s="75">
        <v>0</v>
      </c>
      <c r="AH110" s="75">
        <v>0</v>
      </c>
      <c r="AI110" s="75">
        <v>0</v>
      </c>
      <c r="AJ110" s="73" t="s">
        <v>103</v>
      </c>
      <c r="AK110" s="75">
        <v>0</v>
      </c>
      <c r="AL110" s="75">
        <v>0</v>
      </c>
      <c r="AM110" s="75"/>
      <c r="AN110" s="73">
        <v>5.7292867795150899</v>
      </c>
      <c r="AO110" s="74"/>
      <c r="AP110" s="73">
        <v>0.26953269768538796</v>
      </c>
      <c r="AQ110" s="73">
        <v>0.90017373122395949</v>
      </c>
      <c r="AR110" s="73">
        <v>0</v>
      </c>
      <c r="AS110" s="73">
        <v>21.299755546330889</v>
      </c>
      <c r="AT110" s="73">
        <v>3.9996617622188397</v>
      </c>
      <c r="AU110" s="73">
        <f>VLOOKUP($B110,'Indicator Data (national)'!$B$5:$BC$13,39,FALSE)</f>
        <v>3.55</v>
      </c>
      <c r="AV110" s="73">
        <f>VLOOKUP($B110,'Indicator Data (national)'!$B$5:$BC$13,40,FALSE)</f>
        <v>-0.47856616973876953</v>
      </c>
      <c r="AW110" s="73">
        <v>43</v>
      </c>
      <c r="AX110" s="73">
        <v>53.5</v>
      </c>
      <c r="AY110" s="73">
        <v>49.695129999999999</v>
      </c>
      <c r="AZ110" s="73">
        <f>VLOOKUP($B110,'Indicator Data (national)'!$B$5:$BC$13,44,FALSE)</f>
        <v>20.9</v>
      </c>
      <c r="BA110" s="73">
        <f>VLOOKUP($B110,'Indicator Data (national)'!$B$5:$BC$13,45,FALSE)</f>
        <v>92.927982747104707</v>
      </c>
      <c r="BB110" s="73">
        <v>51.4</v>
      </c>
      <c r="BC110" s="73">
        <v>73.400000000000006</v>
      </c>
      <c r="BD110" s="75"/>
      <c r="BE110" s="75">
        <v>452994</v>
      </c>
      <c r="BF110" s="73">
        <f>VLOOKUP($B110,'Indicator Data (national)'!$B$5:$BC$13,51,FALSE)</f>
        <v>7.6928999999999997E-2</v>
      </c>
      <c r="BG110" s="73">
        <f>VLOOKUP($B110,'Indicator Data (national)'!$B$5:$BC$13,52,FALSE)</f>
        <v>1.575</v>
      </c>
      <c r="BH110" s="73">
        <f>VLOOKUP($B110,'Indicator Data (national)'!$B$5:$BC$13,53,FALSE)</f>
        <v>0.40378633333333336</v>
      </c>
    </row>
    <row r="111" spans="1:60" x14ac:dyDescent="0.25">
      <c r="A111" s="17" t="s">
        <v>452</v>
      </c>
      <c r="B111" t="s">
        <v>16</v>
      </c>
      <c r="C111" s="127" t="s">
        <v>582</v>
      </c>
      <c r="D111" s="73">
        <v>2.5</v>
      </c>
      <c r="E111" s="75">
        <v>202662</v>
      </c>
      <c r="F111" s="75">
        <v>144896</v>
      </c>
      <c r="G111" s="75">
        <v>5113</v>
      </c>
      <c r="H111" s="73">
        <v>0.3125</v>
      </c>
      <c r="I111" s="75"/>
      <c r="J111" s="75">
        <v>0</v>
      </c>
      <c r="K111" s="75">
        <v>0</v>
      </c>
      <c r="L111" s="73">
        <f>VLOOKUP($B111,'Indicator Data (national)'!$B$5:$BC$13,12,FALSE)</f>
        <v>-8.6355820298194885E-2</v>
      </c>
      <c r="M111" s="73">
        <v>0.45900000000000002</v>
      </c>
      <c r="N111" s="73">
        <v>0.32600000000000001</v>
      </c>
      <c r="O111" s="73">
        <v>1613.9111863667399</v>
      </c>
      <c r="P111" s="75">
        <f>VLOOKUP($B111,'Indicator Data (national)'!$B$5:$BC$13,15,FALSE)</f>
        <v>96423451</v>
      </c>
      <c r="Q111" s="75">
        <f>VLOOKUP($B111,'Indicator Data (national)'!$B$5:$BC$13,16,FALSE)</f>
        <v>1080.18</v>
      </c>
      <c r="R111" s="75">
        <f>VLOOKUP($B111,'Indicator Data (national)'!$B$5:$BC$13,17,FALSE)</f>
        <v>982.82</v>
      </c>
      <c r="S111" s="73">
        <f>VLOOKUP($B111,'Indicator Data (national)'!$B$5:$BC$13,18,FALSE)</f>
        <v>7.7904612850911867</v>
      </c>
      <c r="T111" s="73">
        <v>59.6</v>
      </c>
      <c r="U111" s="73">
        <v>0.18400300413067969</v>
      </c>
      <c r="V111" s="73">
        <f>VLOOKUP($B111,'Indicator Data (national)'!$B$5:$BC$13,21,FALSE)</f>
        <v>0.6</v>
      </c>
      <c r="W111" s="128">
        <v>44.584573211024605</v>
      </c>
      <c r="X111" s="73">
        <f>VLOOKUP($B111,'Indicator Data (national)'!$B$5:$BC$13,22,FALSE)</f>
        <v>80</v>
      </c>
      <c r="Y111" s="73">
        <f>VLOOKUP($B111,'Indicator Data (national)'!$B$5:$BC$13,23,FALSE)</f>
        <v>136</v>
      </c>
      <c r="Z111" s="73">
        <v>0.7</v>
      </c>
      <c r="AA111" s="73" t="s">
        <v>103</v>
      </c>
      <c r="AB111" s="73">
        <v>1</v>
      </c>
      <c r="AC111" s="73">
        <f>VLOOKUP($B111,'Indicator Data (national)'!$B$5:$BC$13,25,FALSE)</f>
        <v>96.49</v>
      </c>
      <c r="AD111" s="73">
        <v>83</v>
      </c>
      <c r="AE111" s="73">
        <f>VLOOKUP($B111,'Indicator Data (national)'!$B$5:$BC$13,27,FALSE)</f>
        <v>0.5374709451945221</v>
      </c>
      <c r="AF111" s="73">
        <v>0.53700000000000003</v>
      </c>
      <c r="AG111" s="75">
        <v>0</v>
      </c>
      <c r="AH111" s="75">
        <v>0</v>
      </c>
      <c r="AI111" s="75">
        <v>0</v>
      </c>
      <c r="AJ111" s="73">
        <v>4</v>
      </c>
      <c r="AK111" s="75">
        <v>0</v>
      </c>
      <c r="AL111" s="75">
        <v>0</v>
      </c>
      <c r="AM111" s="75"/>
      <c r="AN111" s="73">
        <v>7.7006237006237006</v>
      </c>
      <c r="AO111" s="74"/>
      <c r="AP111" s="73">
        <v>0</v>
      </c>
      <c r="AQ111" s="73">
        <v>0.30013230013230013</v>
      </c>
      <c r="AR111" s="73">
        <v>0</v>
      </c>
      <c r="AS111" s="73">
        <v>20.9000189000189</v>
      </c>
      <c r="AT111" s="73">
        <v>7.6998676998677</v>
      </c>
      <c r="AU111" s="73">
        <f>VLOOKUP($B111,'Indicator Data (national)'!$B$5:$BC$13,39,FALSE)</f>
        <v>3.55</v>
      </c>
      <c r="AV111" s="73">
        <f>VLOOKUP($B111,'Indicator Data (national)'!$B$5:$BC$13,40,FALSE)</f>
        <v>-0.47856616973876953</v>
      </c>
      <c r="AW111" s="73">
        <v>43</v>
      </c>
      <c r="AX111" s="73">
        <v>53.5</v>
      </c>
      <c r="AY111" s="73">
        <v>49.695129999999999</v>
      </c>
      <c r="AZ111" s="73">
        <f>VLOOKUP($B111,'Indicator Data (national)'!$B$5:$BC$13,44,FALSE)</f>
        <v>20.9</v>
      </c>
      <c r="BA111" s="73">
        <f>VLOOKUP($B111,'Indicator Data (national)'!$B$5:$BC$13,45,FALSE)</f>
        <v>92.927982747104707</v>
      </c>
      <c r="BB111" s="73">
        <v>51.4</v>
      </c>
      <c r="BC111" s="73">
        <v>73.400000000000006</v>
      </c>
      <c r="BD111" s="75"/>
      <c r="BE111" s="75">
        <v>908942</v>
      </c>
      <c r="BF111" s="73">
        <f>VLOOKUP($B111,'Indicator Data (national)'!$B$5:$BC$13,51,FALSE)</f>
        <v>7.6928999999999997E-2</v>
      </c>
      <c r="BG111" s="73">
        <f>VLOOKUP($B111,'Indicator Data (national)'!$B$5:$BC$13,52,FALSE)</f>
        <v>1.575</v>
      </c>
      <c r="BH111" s="73">
        <f>VLOOKUP($B111,'Indicator Data (national)'!$B$5:$BC$13,53,FALSE)</f>
        <v>0.40378633333333336</v>
      </c>
    </row>
    <row r="112" spans="1:60" x14ac:dyDescent="0.25">
      <c r="A112" s="17" t="s">
        <v>453</v>
      </c>
      <c r="B112" t="s">
        <v>16</v>
      </c>
      <c r="C112" s="127" t="s">
        <v>583</v>
      </c>
      <c r="D112" s="73">
        <v>2.75</v>
      </c>
      <c r="E112" s="75">
        <v>207461</v>
      </c>
      <c r="F112" s="75">
        <v>36951</v>
      </c>
      <c r="G112" s="75">
        <v>847</v>
      </c>
      <c r="H112" s="73">
        <v>0.15625</v>
      </c>
      <c r="I112" s="75"/>
      <c r="J112" s="75">
        <v>0</v>
      </c>
      <c r="K112" s="75">
        <v>0</v>
      </c>
      <c r="L112" s="73">
        <f>VLOOKUP($B112,'Indicator Data (national)'!$B$5:$BC$13,12,FALSE)</f>
        <v>-8.6355820298194885E-2</v>
      </c>
      <c r="M112" s="73">
        <v>0.45900000000000002</v>
      </c>
      <c r="N112" s="73">
        <v>0.42099999999999999</v>
      </c>
      <c r="O112" s="73">
        <v>1613.9111863667399</v>
      </c>
      <c r="P112" s="75">
        <f>VLOOKUP($B112,'Indicator Data (national)'!$B$5:$BC$13,15,FALSE)</f>
        <v>96423451</v>
      </c>
      <c r="Q112" s="75">
        <f>VLOOKUP($B112,'Indicator Data (national)'!$B$5:$BC$13,16,FALSE)</f>
        <v>1080.18</v>
      </c>
      <c r="R112" s="75">
        <f>VLOOKUP($B112,'Indicator Data (national)'!$B$5:$BC$13,17,FALSE)</f>
        <v>982.82</v>
      </c>
      <c r="S112" s="73">
        <f>VLOOKUP($B112,'Indicator Data (national)'!$B$5:$BC$13,18,FALSE)</f>
        <v>7.7904612850911867</v>
      </c>
      <c r="T112" s="73">
        <v>59.6</v>
      </c>
      <c r="U112" s="73">
        <v>0.19600039419920706</v>
      </c>
      <c r="V112" s="73">
        <f>VLOOKUP($B112,'Indicator Data (national)'!$B$5:$BC$13,21,FALSE)</f>
        <v>0.6</v>
      </c>
      <c r="W112" s="128">
        <v>39.413899921517434</v>
      </c>
      <c r="X112" s="73">
        <f>VLOOKUP($B112,'Indicator Data (national)'!$B$5:$BC$13,22,FALSE)</f>
        <v>80</v>
      </c>
      <c r="Y112" s="73">
        <f>VLOOKUP($B112,'Indicator Data (national)'!$B$5:$BC$13,23,FALSE)</f>
        <v>136</v>
      </c>
      <c r="Z112" s="73">
        <v>0.7</v>
      </c>
      <c r="AA112" s="73" t="s">
        <v>103</v>
      </c>
      <c r="AB112" s="73">
        <v>0</v>
      </c>
      <c r="AC112" s="73">
        <f>VLOOKUP($B112,'Indicator Data (national)'!$B$5:$BC$13,25,FALSE)</f>
        <v>96.49</v>
      </c>
      <c r="AD112" s="73">
        <v>83</v>
      </c>
      <c r="AE112" s="73">
        <f>VLOOKUP($B112,'Indicator Data (national)'!$B$5:$BC$13,27,FALSE)</f>
        <v>0.5374709451945221</v>
      </c>
      <c r="AF112" s="73">
        <v>0.53700000000000003</v>
      </c>
      <c r="AG112" s="75">
        <v>0</v>
      </c>
      <c r="AH112" s="75">
        <v>0</v>
      </c>
      <c r="AI112" s="75">
        <v>0</v>
      </c>
      <c r="AJ112" s="73">
        <v>4</v>
      </c>
      <c r="AK112" s="75">
        <v>0</v>
      </c>
      <c r="AL112" s="75">
        <v>0</v>
      </c>
      <c r="AM112" s="75"/>
      <c r="AN112" s="73">
        <v>7.022842139128449</v>
      </c>
      <c r="AO112" s="74"/>
      <c r="AP112" s="73">
        <v>0</v>
      </c>
      <c r="AQ112" s="73">
        <v>0.19977790923337174</v>
      </c>
      <c r="AR112" s="73">
        <v>0</v>
      </c>
      <c r="AS112" s="73">
        <v>20.400178502859159</v>
      </c>
      <c r="AT112" s="73">
        <v>6.0000830245856553</v>
      </c>
      <c r="AU112" s="73">
        <f>VLOOKUP($B112,'Indicator Data (national)'!$B$5:$BC$13,39,FALSE)</f>
        <v>3.55</v>
      </c>
      <c r="AV112" s="73">
        <f>VLOOKUP($B112,'Indicator Data (national)'!$B$5:$BC$13,40,FALSE)</f>
        <v>-0.47856616973876953</v>
      </c>
      <c r="AW112" s="73">
        <v>43</v>
      </c>
      <c r="AX112" s="73">
        <v>53.5</v>
      </c>
      <c r="AY112" s="73">
        <v>49.695129999999999</v>
      </c>
      <c r="AZ112" s="73">
        <f>VLOOKUP($B112,'Indicator Data (national)'!$B$5:$BC$13,44,FALSE)</f>
        <v>20.9</v>
      </c>
      <c r="BA112" s="73">
        <f>VLOOKUP($B112,'Indicator Data (national)'!$B$5:$BC$13,45,FALSE)</f>
        <v>92.927982747104707</v>
      </c>
      <c r="BB112" s="73">
        <v>51.4</v>
      </c>
      <c r="BC112" s="73">
        <v>73.400000000000006</v>
      </c>
      <c r="BD112" s="75"/>
      <c r="BE112" s="75">
        <v>681310</v>
      </c>
      <c r="BF112" s="73">
        <f>VLOOKUP($B112,'Indicator Data (national)'!$B$5:$BC$13,51,FALSE)</f>
        <v>7.6928999999999997E-2</v>
      </c>
      <c r="BG112" s="73">
        <f>VLOOKUP($B112,'Indicator Data (national)'!$B$5:$BC$13,52,FALSE)</f>
        <v>1.575</v>
      </c>
      <c r="BH112" s="73">
        <f>VLOOKUP($B112,'Indicator Data (national)'!$B$5:$BC$13,53,FALSE)</f>
        <v>0.40378633333333336</v>
      </c>
    </row>
    <row r="113" spans="1:60" x14ac:dyDescent="0.25">
      <c r="A113" s="17" t="s">
        <v>454</v>
      </c>
      <c r="B113" t="s">
        <v>16</v>
      </c>
      <c r="C113" s="127" t="s">
        <v>584</v>
      </c>
      <c r="D113" s="73">
        <v>2</v>
      </c>
      <c r="E113" s="75">
        <v>481277</v>
      </c>
      <c r="F113" s="75">
        <v>523624</v>
      </c>
      <c r="G113" s="75">
        <v>1379</v>
      </c>
      <c r="H113" s="73">
        <v>0.25</v>
      </c>
      <c r="I113" s="75"/>
      <c r="J113" s="75">
        <v>0</v>
      </c>
      <c r="K113" s="75">
        <v>0</v>
      </c>
      <c r="L113" s="73">
        <f>VLOOKUP($B113,'Indicator Data (national)'!$B$5:$BC$13,12,FALSE)</f>
        <v>-8.6355820298194885E-2</v>
      </c>
      <c r="M113" s="73">
        <v>0.45900000000000002</v>
      </c>
      <c r="N113" s="73">
        <v>0.42099999999999999</v>
      </c>
      <c r="O113" s="73">
        <v>1613.9111863667399</v>
      </c>
      <c r="P113" s="75">
        <f>VLOOKUP($B113,'Indicator Data (national)'!$B$5:$BC$13,15,FALSE)</f>
        <v>96423451</v>
      </c>
      <c r="Q113" s="75">
        <f>VLOOKUP($B113,'Indicator Data (national)'!$B$5:$BC$13,16,FALSE)</f>
        <v>1080.18</v>
      </c>
      <c r="R113" s="75">
        <f>VLOOKUP($B113,'Indicator Data (national)'!$B$5:$BC$13,17,FALSE)</f>
        <v>982.82</v>
      </c>
      <c r="S113" s="73">
        <f>VLOOKUP($B113,'Indicator Data (national)'!$B$5:$BC$13,18,FALSE)</f>
        <v>7.7904612850911867</v>
      </c>
      <c r="T113" s="73">
        <v>59.6</v>
      </c>
      <c r="U113" s="73">
        <v>0.13700035249621303</v>
      </c>
      <c r="V113" s="73">
        <f>VLOOKUP($B113,'Indicator Data (national)'!$B$5:$BC$13,21,FALSE)</f>
        <v>0.6</v>
      </c>
      <c r="W113" s="128">
        <v>56.552422761513675</v>
      </c>
      <c r="X113" s="73">
        <f>VLOOKUP($B113,'Indicator Data (national)'!$B$5:$BC$13,22,FALSE)</f>
        <v>80</v>
      </c>
      <c r="Y113" s="73">
        <f>VLOOKUP($B113,'Indicator Data (national)'!$B$5:$BC$13,23,FALSE)</f>
        <v>136</v>
      </c>
      <c r="Z113" s="73">
        <v>0.7</v>
      </c>
      <c r="AA113" s="73" t="s">
        <v>103</v>
      </c>
      <c r="AB113" s="73">
        <v>0</v>
      </c>
      <c r="AC113" s="73">
        <f>VLOOKUP($B113,'Indicator Data (national)'!$B$5:$BC$13,25,FALSE)</f>
        <v>96.49</v>
      </c>
      <c r="AD113" s="73">
        <v>83</v>
      </c>
      <c r="AE113" s="73">
        <f>VLOOKUP($B113,'Indicator Data (national)'!$B$5:$BC$13,27,FALSE)</f>
        <v>0.5374709451945221</v>
      </c>
      <c r="AF113" s="73">
        <v>0.53700000000000003</v>
      </c>
      <c r="AG113" s="75">
        <v>0</v>
      </c>
      <c r="AH113" s="75">
        <v>44253.56059228698</v>
      </c>
      <c r="AI113" s="75">
        <v>0</v>
      </c>
      <c r="AJ113" s="73">
        <v>3</v>
      </c>
      <c r="AK113" s="75">
        <v>0</v>
      </c>
      <c r="AL113" s="75">
        <v>0</v>
      </c>
      <c r="AM113" s="75"/>
      <c r="AN113" s="73">
        <v>5.051517259368751</v>
      </c>
      <c r="AO113" s="74"/>
      <c r="AP113" s="73">
        <v>0</v>
      </c>
      <c r="AQ113" s="73">
        <v>0.199982610207808</v>
      </c>
      <c r="AR113" s="73">
        <v>0</v>
      </c>
      <c r="AS113" s="73">
        <v>24.100078254064865</v>
      </c>
      <c r="AT113" s="73">
        <v>5.7999304408312327</v>
      </c>
      <c r="AU113" s="73">
        <f>VLOOKUP($B113,'Indicator Data (national)'!$B$5:$BC$13,39,FALSE)</f>
        <v>3.55</v>
      </c>
      <c r="AV113" s="73">
        <f>VLOOKUP($B113,'Indicator Data (national)'!$B$5:$BC$13,40,FALSE)</f>
        <v>-0.47856616973876953</v>
      </c>
      <c r="AW113" s="73">
        <v>43</v>
      </c>
      <c r="AX113" s="73">
        <v>53.5</v>
      </c>
      <c r="AY113" s="73">
        <v>49.695129999999999</v>
      </c>
      <c r="AZ113" s="73">
        <f>VLOOKUP($B113,'Indicator Data (national)'!$B$5:$BC$13,44,FALSE)</f>
        <v>20.9</v>
      </c>
      <c r="BA113" s="73">
        <f>VLOOKUP($B113,'Indicator Data (national)'!$B$5:$BC$13,45,FALSE)</f>
        <v>92.927982747104707</v>
      </c>
      <c r="BB113" s="73">
        <v>51.4</v>
      </c>
      <c r="BC113" s="73">
        <v>73.400000000000006</v>
      </c>
      <c r="BD113" s="75"/>
      <c r="BE113" s="75">
        <v>1788864</v>
      </c>
      <c r="BF113" s="73">
        <f>VLOOKUP($B113,'Indicator Data (national)'!$B$5:$BC$13,51,FALSE)</f>
        <v>7.6928999999999997E-2</v>
      </c>
      <c r="BG113" s="73">
        <f>VLOOKUP($B113,'Indicator Data (national)'!$B$5:$BC$13,52,FALSE)</f>
        <v>1.575</v>
      </c>
      <c r="BH113" s="73">
        <f>VLOOKUP($B113,'Indicator Data (national)'!$B$5:$BC$13,53,FALSE)</f>
        <v>0.40378633333333336</v>
      </c>
    </row>
    <row r="114" spans="1:60" x14ac:dyDescent="0.25">
      <c r="A114" s="17" t="s">
        <v>455</v>
      </c>
      <c r="B114" t="s">
        <v>16</v>
      </c>
      <c r="C114" s="127" t="s">
        <v>585</v>
      </c>
      <c r="D114" s="73">
        <v>2.5</v>
      </c>
      <c r="E114" s="75">
        <v>152654</v>
      </c>
      <c r="F114" s="75">
        <v>70528</v>
      </c>
      <c r="G114" s="75">
        <v>491</v>
      </c>
      <c r="H114" s="73">
        <v>0.21875</v>
      </c>
      <c r="I114" s="75"/>
      <c r="J114" s="75">
        <v>0</v>
      </c>
      <c r="K114" s="75">
        <v>0</v>
      </c>
      <c r="L114" s="73">
        <f>VLOOKUP($B114,'Indicator Data (national)'!$B$5:$BC$13,12,FALSE)</f>
        <v>-8.6355820298194885E-2</v>
      </c>
      <c r="M114" s="73">
        <v>0.45900000000000002</v>
      </c>
      <c r="N114" s="73">
        <v>0.156</v>
      </c>
      <c r="O114" s="73">
        <v>1613.9111863667399</v>
      </c>
      <c r="P114" s="75">
        <f>VLOOKUP($B114,'Indicator Data (national)'!$B$5:$BC$13,15,FALSE)</f>
        <v>96423451</v>
      </c>
      <c r="Q114" s="75">
        <f>VLOOKUP($B114,'Indicator Data (national)'!$B$5:$BC$13,16,FALSE)</f>
        <v>1080.18</v>
      </c>
      <c r="R114" s="75">
        <f>VLOOKUP($B114,'Indicator Data (national)'!$B$5:$BC$13,17,FALSE)</f>
        <v>982.82</v>
      </c>
      <c r="S114" s="73">
        <f>VLOOKUP($B114,'Indicator Data (national)'!$B$5:$BC$13,18,FALSE)</f>
        <v>7.7904612850911867</v>
      </c>
      <c r="T114" s="73">
        <v>59.6</v>
      </c>
      <c r="U114" s="73">
        <v>0.10700124223602485</v>
      </c>
      <c r="V114" s="73">
        <f>VLOOKUP($B114,'Indicator Data (national)'!$B$5:$BC$13,21,FALSE)</f>
        <v>0.6</v>
      </c>
      <c r="W114" s="128">
        <v>23.339908922464669</v>
      </c>
      <c r="X114" s="73">
        <f>VLOOKUP($B114,'Indicator Data (national)'!$B$5:$BC$13,22,FALSE)</f>
        <v>80</v>
      </c>
      <c r="Y114" s="73">
        <f>VLOOKUP($B114,'Indicator Data (national)'!$B$5:$BC$13,23,FALSE)</f>
        <v>136</v>
      </c>
      <c r="Z114" s="73">
        <v>0.7</v>
      </c>
      <c r="AA114" s="73" t="s">
        <v>103</v>
      </c>
      <c r="AB114" s="73">
        <v>1</v>
      </c>
      <c r="AC114" s="73">
        <f>VLOOKUP($B114,'Indicator Data (national)'!$B$5:$BC$13,25,FALSE)</f>
        <v>96.49</v>
      </c>
      <c r="AD114" s="73">
        <v>83</v>
      </c>
      <c r="AE114" s="73">
        <f>VLOOKUP($B114,'Indicator Data (national)'!$B$5:$BC$13,27,FALSE)</f>
        <v>0.5374709451945221</v>
      </c>
      <c r="AF114" s="73">
        <v>0.53700000000000003</v>
      </c>
      <c r="AG114" s="75">
        <v>0</v>
      </c>
      <c r="AH114" s="75">
        <v>0</v>
      </c>
      <c r="AI114" s="75">
        <v>0</v>
      </c>
      <c r="AJ114" s="73">
        <v>3</v>
      </c>
      <c r="AK114" s="75">
        <v>0</v>
      </c>
      <c r="AL114" s="75">
        <v>0</v>
      </c>
      <c r="AM114" s="75"/>
      <c r="AN114" s="73">
        <v>3.5733235378147827</v>
      </c>
      <c r="AO114" s="74"/>
      <c r="AP114" s="73">
        <v>0</v>
      </c>
      <c r="AQ114" s="73">
        <v>0.59997551120362436</v>
      </c>
      <c r="AR114" s="73">
        <v>0</v>
      </c>
      <c r="AS114" s="73">
        <v>11.400214957212631</v>
      </c>
      <c r="AT114" s="73">
        <v>8.2996612383168031</v>
      </c>
      <c r="AU114" s="73">
        <f>VLOOKUP($B114,'Indicator Data (national)'!$B$5:$BC$13,39,FALSE)</f>
        <v>3.55</v>
      </c>
      <c r="AV114" s="73">
        <f>VLOOKUP($B114,'Indicator Data (national)'!$B$5:$BC$13,40,FALSE)</f>
        <v>-0.47856616973876953</v>
      </c>
      <c r="AW114" s="73">
        <v>43</v>
      </c>
      <c r="AX114" s="73">
        <v>53.5</v>
      </c>
      <c r="AY114" s="73">
        <v>49.695129999999999</v>
      </c>
      <c r="AZ114" s="73">
        <f>VLOOKUP($B114,'Indicator Data (national)'!$B$5:$BC$13,44,FALSE)</f>
        <v>20.9</v>
      </c>
      <c r="BA114" s="73">
        <f>VLOOKUP($B114,'Indicator Data (national)'!$B$5:$BC$13,45,FALSE)</f>
        <v>92.927982747104707</v>
      </c>
      <c r="BB114" s="73">
        <v>51.4</v>
      </c>
      <c r="BC114" s="73">
        <v>73.400000000000006</v>
      </c>
      <c r="BD114" s="75"/>
      <c r="BE114" s="75">
        <v>549151</v>
      </c>
      <c r="BF114" s="73">
        <f>VLOOKUP($B114,'Indicator Data (national)'!$B$5:$BC$13,51,FALSE)</f>
        <v>7.6928999999999997E-2</v>
      </c>
      <c r="BG114" s="73">
        <f>VLOOKUP($B114,'Indicator Data (national)'!$B$5:$BC$13,52,FALSE)</f>
        <v>1.575</v>
      </c>
      <c r="BH114" s="73">
        <f>VLOOKUP($B114,'Indicator Data (national)'!$B$5:$BC$13,53,FALSE)</f>
        <v>0.40378633333333336</v>
      </c>
    </row>
    <row r="115" spans="1:60" x14ac:dyDescent="0.25">
      <c r="A115" s="17" t="s">
        <v>456</v>
      </c>
      <c r="B115" t="s">
        <v>4</v>
      </c>
      <c r="C115" s="127" t="s">
        <v>586</v>
      </c>
      <c r="D115" s="73">
        <v>2.75</v>
      </c>
      <c r="E115" s="75">
        <v>40437</v>
      </c>
      <c r="F115" s="75">
        <v>19431</v>
      </c>
      <c r="G115" s="75">
        <v>855</v>
      </c>
      <c r="H115" s="73">
        <v>0</v>
      </c>
      <c r="I115" s="75"/>
      <c r="J115" s="75">
        <v>0</v>
      </c>
      <c r="K115" s="75">
        <v>0</v>
      </c>
      <c r="L115" s="73">
        <f>VLOOKUP($B115,'Indicator Data (national)'!$B$5:$BC$13,12,FALSE)</f>
        <v>-1.1007781028747559</v>
      </c>
      <c r="M115" s="73">
        <v>0.35</v>
      </c>
      <c r="N115" s="73">
        <v>0.64499260000000003</v>
      </c>
      <c r="O115" s="73">
        <v>0</v>
      </c>
      <c r="P115" s="75">
        <f>VLOOKUP($B115,'Indicator Data (national)'!$B$5:$BC$13,15,FALSE)</f>
        <v>1053317376</v>
      </c>
      <c r="Q115" s="75">
        <f>VLOOKUP($B115,'Indicator Data (national)'!$B$5:$BC$13,16,FALSE)</f>
        <v>478.59</v>
      </c>
      <c r="R115" s="75">
        <f>VLOOKUP($B115,'Indicator Data (national)'!$B$5:$BC$13,17,FALSE)</f>
        <v>399.33</v>
      </c>
      <c r="S115" s="73">
        <f>VLOOKUP($B115,'Indicator Data (national)'!$B$5:$BC$13,18,FALSE)</f>
        <v>3.9137268094936042</v>
      </c>
      <c r="T115" s="73">
        <v>149.80000000000001</v>
      </c>
      <c r="U115" s="73">
        <v>0.23900204593835678</v>
      </c>
      <c r="V115" s="73">
        <f>VLOOKUP($B115,'Indicator Data (national)'!$B$5:$BC$13,21,FALSE)</f>
        <v>0.4</v>
      </c>
      <c r="W115" s="128">
        <v>31.349379066368044</v>
      </c>
      <c r="X115" s="73">
        <f>VLOOKUP($B115,'Indicator Data (national)'!$B$5:$BC$13,22,FALSE)</f>
        <v>26</v>
      </c>
      <c r="Y115" s="73">
        <f>VLOOKUP($B115,'Indicator Data (national)'!$B$5:$BC$13,23,FALSE)</f>
        <v>151</v>
      </c>
      <c r="Z115" s="73">
        <v>3.1</v>
      </c>
      <c r="AA115" s="73">
        <v>0</v>
      </c>
      <c r="AB115" s="73">
        <v>0</v>
      </c>
      <c r="AC115" s="73">
        <f>VLOOKUP($B115,'Indicator Data (national)'!$B$5:$BC$13,25,FALSE)</f>
        <v>41.9</v>
      </c>
      <c r="AD115" s="73">
        <v>181</v>
      </c>
      <c r="AE115" s="73">
        <f>VLOOKUP($B115,'Indicator Data (national)'!$B$5:$BC$13,27,FALSE)</f>
        <v>0.70726663629031794</v>
      </c>
      <c r="AF115" s="73">
        <v>0.35</v>
      </c>
      <c r="AG115" s="75">
        <v>262.20855462029579</v>
      </c>
      <c r="AH115" s="75">
        <v>216394.57194990598</v>
      </c>
      <c r="AI115" s="75">
        <v>0</v>
      </c>
      <c r="AJ115" s="73">
        <v>3</v>
      </c>
      <c r="AK115" s="75">
        <v>0</v>
      </c>
      <c r="AL115" s="75">
        <v>0</v>
      </c>
      <c r="AM115" s="75"/>
      <c r="AN115" s="73">
        <v>10.201906106600775</v>
      </c>
      <c r="AO115" s="74"/>
      <c r="AP115" s="73">
        <v>0.63034780952065406</v>
      </c>
      <c r="AQ115" s="73">
        <v>0.30003529827038478</v>
      </c>
      <c r="AR115" s="73">
        <v>0</v>
      </c>
      <c r="AS115" s="73">
        <v>20.400282386163077</v>
      </c>
      <c r="AT115" s="73">
        <v>0</v>
      </c>
      <c r="AU115" s="73" t="str">
        <f>VLOOKUP($B115,'Indicator Data (national)'!$B$5:$BC$13,39,FALSE)</f>
        <v>No data</v>
      </c>
      <c r="AV115" s="73">
        <f>VLOOKUP($B115,'Indicator Data (national)'!$B$5:$BC$13,40,FALSE)</f>
        <v>-1.4959820508956909</v>
      </c>
      <c r="AW115" s="73">
        <v>22</v>
      </c>
      <c r="AX115" s="73" t="s">
        <v>103</v>
      </c>
      <c r="AY115" s="73">
        <v>35.391469999999998</v>
      </c>
      <c r="AZ115" s="73">
        <f>VLOOKUP($B115,'Indicator Data (national)'!$B$5:$BC$13,44,FALSE)</f>
        <v>2.2999999999999998</v>
      </c>
      <c r="BA115" s="73">
        <f>VLOOKUP($B115,'Indicator Data (national)'!$B$5:$BC$13,45,FALSE)</f>
        <v>35.5643768253939</v>
      </c>
      <c r="BB115" s="73">
        <v>11.7</v>
      </c>
      <c r="BC115" s="73">
        <v>50.2</v>
      </c>
      <c r="BD115" s="75"/>
      <c r="BE115" s="75">
        <v>488458</v>
      </c>
      <c r="BF115" s="73">
        <f>VLOOKUP($B115,'Indicator Data (national)'!$B$5:$BC$13,51,FALSE)</f>
        <v>0</v>
      </c>
      <c r="BG115" s="73">
        <f>VLOOKUP($B115,'Indicator Data (national)'!$B$5:$BC$13,52,FALSE)</f>
        <v>0</v>
      </c>
      <c r="BH115" s="73">
        <f>VLOOKUP($B115,'Indicator Data (national)'!$B$5:$BC$13,53,FALSE)</f>
        <v>1.2348319999999999</v>
      </c>
    </row>
    <row r="116" spans="1:60" x14ac:dyDescent="0.25">
      <c r="A116" s="17" t="s">
        <v>457</v>
      </c>
      <c r="B116" t="s">
        <v>4</v>
      </c>
      <c r="C116" s="127" t="s">
        <v>587</v>
      </c>
      <c r="D116" s="73">
        <v>3.25</v>
      </c>
      <c r="E116" s="75">
        <v>17443</v>
      </c>
      <c r="F116" s="75">
        <v>26028</v>
      </c>
      <c r="G116" s="75">
        <v>0</v>
      </c>
      <c r="H116" s="73">
        <v>0</v>
      </c>
      <c r="I116" s="75"/>
      <c r="J116" s="75">
        <v>0</v>
      </c>
      <c r="K116" s="75">
        <v>0</v>
      </c>
      <c r="L116" s="73">
        <f>VLOOKUP($B116,'Indicator Data (national)'!$B$5:$BC$13,12,FALSE)</f>
        <v>-1.1007781028747559</v>
      </c>
      <c r="M116" s="73">
        <v>0.377</v>
      </c>
      <c r="N116" s="73">
        <v>0.61797860000000004</v>
      </c>
      <c r="O116" s="73">
        <v>0</v>
      </c>
      <c r="P116" s="75">
        <f>VLOOKUP($B116,'Indicator Data (national)'!$B$5:$BC$13,15,FALSE)</f>
        <v>1053317376</v>
      </c>
      <c r="Q116" s="75">
        <f>VLOOKUP($B116,'Indicator Data (national)'!$B$5:$BC$13,16,FALSE)</f>
        <v>478.59</v>
      </c>
      <c r="R116" s="75">
        <f>VLOOKUP($B116,'Indicator Data (national)'!$B$5:$BC$13,17,FALSE)</f>
        <v>399.33</v>
      </c>
      <c r="S116" s="73">
        <f>VLOOKUP($B116,'Indicator Data (national)'!$B$5:$BC$13,18,FALSE)</f>
        <v>3.9137268094936042</v>
      </c>
      <c r="T116" s="73">
        <v>149.80000000000001</v>
      </c>
      <c r="U116" s="73">
        <v>0.23500568980520783</v>
      </c>
      <c r="V116" s="73">
        <f>VLOOKUP($B116,'Indicator Data (national)'!$B$5:$BC$13,21,FALSE)</f>
        <v>0.4</v>
      </c>
      <c r="W116" s="128">
        <v>20.902467086723131</v>
      </c>
      <c r="X116" s="73">
        <f>VLOOKUP($B116,'Indicator Data (national)'!$B$5:$BC$13,22,FALSE)</f>
        <v>26</v>
      </c>
      <c r="Y116" s="73">
        <f>VLOOKUP($B116,'Indicator Data (national)'!$B$5:$BC$13,23,FALSE)</f>
        <v>151</v>
      </c>
      <c r="Z116" s="73">
        <v>3.1</v>
      </c>
      <c r="AA116" s="73">
        <v>0</v>
      </c>
      <c r="AB116" s="73">
        <v>1</v>
      </c>
      <c r="AC116" s="73">
        <f>VLOOKUP($B116,'Indicator Data (national)'!$B$5:$BC$13,25,FALSE)</f>
        <v>41.9</v>
      </c>
      <c r="AD116" s="73">
        <v>181</v>
      </c>
      <c r="AE116" s="73">
        <f>VLOOKUP($B116,'Indicator Data (national)'!$B$5:$BC$13,27,FALSE)</f>
        <v>0.70726663629031794</v>
      </c>
      <c r="AF116" s="73">
        <v>0.377</v>
      </c>
      <c r="AG116" s="75">
        <v>0</v>
      </c>
      <c r="AH116" s="75">
        <v>113973.32491603467</v>
      </c>
      <c r="AI116" s="75">
        <v>0</v>
      </c>
      <c r="AJ116" s="73">
        <v>4</v>
      </c>
      <c r="AK116" s="75">
        <v>0</v>
      </c>
      <c r="AL116" s="75">
        <v>0</v>
      </c>
      <c r="AM116" s="75"/>
      <c r="AN116" s="73">
        <v>9.4349041533546334</v>
      </c>
      <c r="AO116" s="74"/>
      <c r="AP116" s="73">
        <v>0</v>
      </c>
      <c r="AQ116" s="73">
        <v>0.29952076677316292</v>
      </c>
      <c r="AR116" s="73">
        <v>0</v>
      </c>
      <c r="AS116" s="73">
        <v>20.400216795983571</v>
      </c>
      <c r="AT116" s="73">
        <v>0</v>
      </c>
      <c r="AU116" s="73" t="str">
        <f>VLOOKUP($B116,'Indicator Data (national)'!$B$5:$BC$13,39,FALSE)</f>
        <v>No data</v>
      </c>
      <c r="AV116" s="73">
        <f>VLOOKUP($B116,'Indicator Data (national)'!$B$5:$BC$13,40,FALSE)</f>
        <v>-1.4959820508956909</v>
      </c>
      <c r="AW116" s="73">
        <v>22</v>
      </c>
      <c r="AX116" s="73" t="s">
        <v>103</v>
      </c>
      <c r="AY116" s="73">
        <v>35.391469999999998</v>
      </c>
      <c r="AZ116" s="73">
        <f>VLOOKUP($B116,'Indicator Data (national)'!$B$5:$BC$13,44,FALSE)</f>
        <v>2.2999999999999998</v>
      </c>
      <c r="BA116" s="73">
        <f>VLOOKUP($B116,'Indicator Data (national)'!$B$5:$BC$13,45,FALSE)</f>
        <v>35.5643768253939</v>
      </c>
      <c r="BB116" s="73">
        <v>11.7</v>
      </c>
      <c r="BC116" s="73">
        <v>50.2</v>
      </c>
      <c r="BD116" s="75"/>
      <c r="BE116" s="75">
        <v>257267</v>
      </c>
      <c r="BF116" s="73">
        <f>VLOOKUP($B116,'Indicator Data (national)'!$B$5:$BC$13,51,FALSE)</f>
        <v>0</v>
      </c>
      <c r="BG116" s="73">
        <f>VLOOKUP($B116,'Indicator Data (national)'!$B$5:$BC$13,52,FALSE)</f>
        <v>0</v>
      </c>
      <c r="BH116" s="73">
        <f>VLOOKUP($B116,'Indicator Data (national)'!$B$5:$BC$13,53,FALSE)</f>
        <v>1.2348319999999999</v>
      </c>
    </row>
    <row r="117" spans="1:60" x14ac:dyDescent="0.25">
      <c r="A117" s="17" t="s">
        <v>458</v>
      </c>
      <c r="B117" t="s">
        <v>4</v>
      </c>
      <c r="C117" s="127" t="s">
        <v>588</v>
      </c>
      <c r="D117" s="73" t="s">
        <v>103</v>
      </c>
      <c r="E117" s="75">
        <v>0</v>
      </c>
      <c r="F117" s="75">
        <v>0</v>
      </c>
      <c r="G117" s="75">
        <v>0</v>
      </c>
      <c r="H117" s="73">
        <v>0</v>
      </c>
      <c r="I117" s="75"/>
      <c r="J117" s="75">
        <v>0</v>
      </c>
      <c r="K117" s="75">
        <v>0</v>
      </c>
      <c r="L117" s="73">
        <f>VLOOKUP($B117,'Indicator Data (national)'!$B$5:$BC$13,12,FALSE)</f>
        <v>-1.1007781028747559</v>
      </c>
      <c r="M117" s="73">
        <v>0.44700000000000001</v>
      </c>
      <c r="N117" s="73">
        <v>0.60408150000000005</v>
      </c>
      <c r="O117" s="73">
        <v>0</v>
      </c>
      <c r="P117" s="75">
        <f>VLOOKUP($B117,'Indicator Data (national)'!$B$5:$BC$13,15,FALSE)</f>
        <v>1053317376</v>
      </c>
      <c r="Q117" s="75">
        <f>VLOOKUP($B117,'Indicator Data (national)'!$B$5:$BC$13,16,FALSE)</f>
        <v>478.59</v>
      </c>
      <c r="R117" s="75">
        <f>VLOOKUP($B117,'Indicator Data (national)'!$B$5:$BC$13,17,FALSE)</f>
        <v>399.33</v>
      </c>
      <c r="S117" s="73">
        <f>VLOOKUP($B117,'Indicator Data (national)'!$B$5:$BC$13,18,FALSE)</f>
        <v>3.9137268094936042</v>
      </c>
      <c r="T117" s="73">
        <v>149.80000000000001</v>
      </c>
      <c r="U117" s="73">
        <v>0.49598240337567895</v>
      </c>
      <c r="V117" s="73">
        <f>VLOOKUP($B117,'Indicator Data (national)'!$B$5:$BC$13,21,FALSE)</f>
        <v>0.4</v>
      </c>
      <c r="W117" s="128">
        <v>10.020462899640965</v>
      </c>
      <c r="X117" s="73">
        <f>VLOOKUP($B117,'Indicator Data (national)'!$B$5:$BC$13,22,FALSE)</f>
        <v>26</v>
      </c>
      <c r="Y117" s="73">
        <f>VLOOKUP($B117,'Indicator Data (national)'!$B$5:$BC$13,23,FALSE)</f>
        <v>151</v>
      </c>
      <c r="Z117" s="73">
        <v>3.1</v>
      </c>
      <c r="AA117" s="73">
        <v>0</v>
      </c>
      <c r="AB117" s="73">
        <v>0</v>
      </c>
      <c r="AC117" s="73">
        <f>VLOOKUP($B117,'Indicator Data (national)'!$B$5:$BC$13,25,FALSE)</f>
        <v>41.9</v>
      </c>
      <c r="AD117" s="73">
        <v>181</v>
      </c>
      <c r="AE117" s="73">
        <f>VLOOKUP($B117,'Indicator Data (national)'!$B$5:$BC$13,27,FALSE)</f>
        <v>0.70726663629031794</v>
      </c>
      <c r="AF117" s="73">
        <v>0.44700000000000001</v>
      </c>
      <c r="AG117" s="75">
        <v>0</v>
      </c>
      <c r="AH117" s="75">
        <v>0</v>
      </c>
      <c r="AI117" s="75">
        <v>0</v>
      </c>
      <c r="AJ117" s="73" t="s">
        <v>103</v>
      </c>
      <c r="AK117" s="75">
        <v>0</v>
      </c>
      <c r="AL117" s="75">
        <v>0</v>
      </c>
      <c r="AM117" s="75"/>
      <c r="AN117" s="73">
        <v>22.243476930140027</v>
      </c>
      <c r="AO117" s="74"/>
      <c r="AP117" s="73">
        <v>0</v>
      </c>
      <c r="AQ117" s="73">
        <v>0.29841609916596523</v>
      </c>
      <c r="AR117" s="73">
        <v>0</v>
      </c>
      <c r="AS117" s="73">
        <v>20.399418471191368</v>
      </c>
      <c r="AT117" s="73">
        <v>0</v>
      </c>
      <c r="AU117" s="73" t="str">
        <f>VLOOKUP($B117,'Indicator Data (national)'!$B$5:$BC$13,39,FALSE)</f>
        <v>No data</v>
      </c>
      <c r="AV117" s="73">
        <f>VLOOKUP($B117,'Indicator Data (national)'!$B$5:$BC$13,40,FALSE)</f>
        <v>-1.4959820508956909</v>
      </c>
      <c r="AW117" s="73">
        <v>22</v>
      </c>
      <c r="AX117" s="73" t="s">
        <v>103</v>
      </c>
      <c r="AY117" s="73">
        <v>35.391469999999998</v>
      </c>
      <c r="AZ117" s="73">
        <f>VLOOKUP($B117,'Indicator Data (national)'!$B$5:$BC$13,44,FALSE)</f>
        <v>2.2999999999999998</v>
      </c>
      <c r="BA117" s="73">
        <f>VLOOKUP($B117,'Indicator Data (national)'!$B$5:$BC$13,45,FALSE)</f>
        <v>35.5643768253939</v>
      </c>
      <c r="BB117" s="73">
        <v>11.7</v>
      </c>
      <c r="BC117" s="73">
        <v>50.2</v>
      </c>
      <c r="BD117" s="75"/>
      <c r="BE117" s="75">
        <v>93584</v>
      </c>
      <c r="BF117" s="73">
        <f>VLOOKUP($B117,'Indicator Data (national)'!$B$5:$BC$13,51,FALSE)</f>
        <v>0</v>
      </c>
      <c r="BG117" s="73">
        <f>VLOOKUP($B117,'Indicator Data (national)'!$B$5:$BC$13,52,FALSE)</f>
        <v>0</v>
      </c>
      <c r="BH117" s="73">
        <f>VLOOKUP($B117,'Indicator Data (national)'!$B$5:$BC$13,53,FALSE)</f>
        <v>1.2348319999999999</v>
      </c>
    </row>
    <row r="118" spans="1:60" x14ac:dyDescent="0.25">
      <c r="A118" s="17" t="s">
        <v>459</v>
      </c>
      <c r="B118" t="s">
        <v>4</v>
      </c>
      <c r="C118" s="127" t="s">
        <v>589</v>
      </c>
      <c r="D118" s="73">
        <v>1.5</v>
      </c>
      <c r="E118" s="75">
        <v>181547</v>
      </c>
      <c r="F118" s="75">
        <v>137342</v>
      </c>
      <c r="G118" s="75">
        <v>1963</v>
      </c>
      <c r="H118" s="73">
        <v>0.15625</v>
      </c>
      <c r="I118" s="75"/>
      <c r="J118" s="75">
        <v>0</v>
      </c>
      <c r="K118" s="75">
        <v>0</v>
      </c>
      <c r="L118" s="73">
        <f>VLOOKUP($B118,'Indicator Data (national)'!$B$5:$BC$13,12,FALSE)</f>
        <v>-1.1007781028747559</v>
      </c>
      <c r="M118" s="73">
        <v>0.44</v>
      </c>
      <c r="N118" s="73">
        <v>0.63497000000000003</v>
      </c>
      <c r="O118" s="73">
        <v>0</v>
      </c>
      <c r="P118" s="75">
        <f>VLOOKUP($B118,'Indicator Data (national)'!$B$5:$BC$13,15,FALSE)</f>
        <v>1053317376</v>
      </c>
      <c r="Q118" s="75">
        <f>VLOOKUP($B118,'Indicator Data (national)'!$B$5:$BC$13,16,FALSE)</f>
        <v>478.59</v>
      </c>
      <c r="R118" s="75">
        <f>VLOOKUP($B118,'Indicator Data (national)'!$B$5:$BC$13,17,FALSE)</f>
        <v>399.33</v>
      </c>
      <c r="S118" s="73">
        <f>VLOOKUP($B118,'Indicator Data (national)'!$B$5:$BC$13,18,FALSE)</f>
        <v>3.9137268094936042</v>
      </c>
      <c r="T118" s="73">
        <v>149.80000000000001</v>
      </c>
      <c r="U118" s="73">
        <v>0.12700095484160862</v>
      </c>
      <c r="V118" s="73">
        <f>VLOOKUP($B118,'Indicator Data (national)'!$B$5:$BC$13,21,FALSE)</f>
        <v>0.4</v>
      </c>
      <c r="W118" s="128">
        <v>10.049988330379911</v>
      </c>
      <c r="X118" s="73">
        <f>VLOOKUP($B118,'Indicator Data (national)'!$B$5:$BC$13,22,FALSE)</f>
        <v>26</v>
      </c>
      <c r="Y118" s="73">
        <f>VLOOKUP($B118,'Indicator Data (national)'!$B$5:$BC$13,23,FALSE)</f>
        <v>151</v>
      </c>
      <c r="Z118" s="73">
        <v>3.1</v>
      </c>
      <c r="AA118" s="73">
        <v>0</v>
      </c>
      <c r="AB118" s="73">
        <v>3</v>
      </c>
      <c r="AC118" s="73">
        <f>VLOOKUP($B118,'Indicator Data (national)'!$B$5:$BC$13,25,FALSE)</f>
        <v>41.9</v>
      </c>
      <c r="AD118" s="73">
        <v>181</v>
      </c>
      <c r="AE118" s="73">
        <f>VLOOKUP($B118,'Indicator Data (national)'!$B$5:$BC$13,27,FALSE)</f>
        <v>0.70726663629031794</v>
      </c>
      <c r="AF118" s="73">
        <v>0.44</v>
      </c>
      <c r="AG118" s="75">
        <v>79380.268456399062</v>
      </c>
      <c r="AH118" s="75">
        <v>0</v>
      </c>
      <c r="AI118" s="75">
        <v>0</v>
      </c>
      <c r="AJ118" s="73">
        <v>2</v>
      </c>
      <c r="AK118" s="75">
        <v>0</v>
      </c>
      <c r="AL118" s="75">
        <v>1000</v>
      </c>
      <c r="AM118" s="75"/>
      <c r="AN118" s="73">
        <v>2.3013816667364781</v>
      </c>
      <c r="AO118" s="74"/>
      <c r="AP118" s="73">
        <v>0</v>
      </c>
      <c r="AQ118" s="73">
        <v>0.29978996750779391</v>
      </c>
      <c r="AR118" s="73">
        <v>0</v>
      </c>
      <c r="AS118" s="73">
        <v>20.400078986578265</v>
      </c>
      <c r="AT118" s="73">
        <v>0</v>
      </c>
      <c r="AU118" s="73" t="str">
        <f>VLOOKUP($B118,'Indicator Data (national)'!$B$5:$BC$13,39,FALSE)</f>
        <v>No data</v>
      </c>
      <c r="AV118" s="73">
        <f>VLOOKUP($B118,'Indicator Data (national)'!$B$5:$BC$13,40,FALSE)</f>
        <v>-1.4959820508956909</v>
      </c>
      <c r="AW118" s="73">
        <v>22</v>
      </c>
      <c r="AX118" s="73" t="s">
        <v>103</v>
      </c>
      <c r="AY118" s="73">
        <v>35.391469999999998</v>
      </c>
      <c r="AZ118" s="73">
        <f>VLOOKUP($B118,'Indicator Data (national)'!$B$5:$BC$13,44,FALSE)</f>
        <v>2.2999999999999998</v>
      </c>
      <c r="BA118" s="73">
        <f>VLOOKUP($B118,'Indicator Data (national)'!$B$5:$BC$13,45,FALSE)</f>
        <v>35.5643768253939</v>
      </c>
      <c r="BB118" s="73">
        <v>11.7</v>
      </c>
      <c r="BC118" s="73">
        <v>50.2</v>
      </c>
      <c r="BD118" s="75"/>
      <c r="BE118" s="75">
        <v>578425</v>
      </c>
      <c r="BF118" s="73">
        <f>VLOOKUP($B118,'Indicator Data (national)'!$B$5:$BC$13,51,FALSE)</f>
        <v>0</v>
      </c>
      <c r="BG118" s="73">
        <f>VLOOKUP($B118,'Indicator Data (national)'!$B$5:$BC$13,52,FALSE)</f>
        <v>0</v>
      </c>
      <c r="BH118" s="73">
        <f>VLOOKUP($B118,'Indicator Data (national)'!$B$5:$BC$13,53,FALSE)</f>
        <v>1.2348319999999999</v>
      </c>
    </row>
    <row r="119" spans="1:60" x14ac:dyDescent="0.25">
      <c r="A119" s="17" t="s">
        <v>460</v>
      </c>
      <c r="B119" t="s">
        <v>4</v>
      </c>
      <c r="C119" s="127" t="s">
        <v>590</v>
      </c>
      <c r="D119" s="73" t="s">
        <v>103</v>
      </c>
      <c r="E119" s="75">
        <v>15</v>
      </c>
      <c r="F119" s="75">
        <v>0</v>
      </c>
      <c r="G119" s="75">
        <v>0</v>
      </c>
      <c r="H119" s="73">
        <v>0</v>
      </c>
      <c r="I119" s="75"/>
      <c r="J119" s="75">
        <v>0</v>
      </c>
      <c r="K119" s="75">
        <v>0</v>
      </c>
      <c r="L119" s="73">
        <f>VLOOKUP($B119,'Indicator Data (national)'!$B$5:$BC$13,12,FALSE)</f>
        <v>-1.1007781028747559</v>
      </c>
      <c r="M119" s="73">
        <v>0.44700000000000001</v>
      </c>
      <c r="N119" s="73">
        <v>0.60408150000000005</v>
      </c>
      <c r="O119" s="73">
        <v>0</v>
      </c>
      <c r="P119" s="75">
        <f>VLOOKUP($B119,'Indicator Data (national)'!$B$5:$BC$13,15,FALSE)</f>
        <v>1053317376</v>
      </c>
      <c r="Q119" s="75">
        <f>VLOOKUP($B119,'Indicator Data (national)'!$B$5:$BC$13,16,FALSE)</f>
        <v>478.59</v>
      </c>
      <c r="R119" s="75">
        <f>VLOOKUP($B119,'Indicator Data (national)'!$B$5:$BC$13,17,FALSE)</f>
        <v>399.33</v>
      </c>
      <c r="S119" s="73">
        <f>VLOOKUP($B119,'Indicator Data (national)'!$B$5:$BC$13,18,FALSE)</f>
        <v>3.9137268094936042</v>
      </c>
      <c r="T119" s="73">
        <v>149.80000000000001</v>
      </c>
      <c r="U119" s="73">
        <v>0.49600181050090525</v>
      </c>
      <c r="V119" s="73">
        <f>VLOOKUP($B119,'Indicator Data (national)'!$B$5:$BC$13,21,FALSE)</f>
        <v>0.4</v>
      </c>
      <c r="W119" s="128">
        <v>32.210863571126559</v>
      </c>
      <c r="X119" s="73">
        <f>VLOOKUP($B119,'Indicator Data (national)'!$B$5:$BC$13,22,FALSE)</f>
        <v>26</v>
      </c>
      <c r="Y119" s="73">
        <f>VLOOKUP($B119,'Indicator Data (national)'!$B$5:$BC$13,23,FALSE)</f>
        <v>151</v>
      </c>
      <c r="Z119" s="73">
        <v>3.1</v>
      </c>
      <c r="AA119" s="73">
        <v>0</v>
      </c>
      <c r="AB119" s="73">
        <v>0</v>
      </c>
      <c r="AC119" s="73">
        <f>VLOOKUP($B119,'Indicator Data (national)'!$B$5:$BC$13,25,FALSE)</f>
        <v>41.9</v>
      </c>
      <c r="AD119" s="73">
        <v>181</v>
      </c>
      <c r="AE119" s="73">
        <f>VLOOKUP($B119,'Indicator Data (national)'!$B$5:$BC$13,27,FALSE)</f>
        <v>0.70726663629031794</v>
      </c>
      <c r="AF119" s="73">
        <v>0.44700000000000001</v>
      </c>
      <c r="AG119" s="75">
        <v>0</v>
      </c>
      <c r="AH119" s="75">
        <v>0</v>
      </c>
      <c r="AI119" s="75">
        <v>0</v>
      </c>
      <c r="AJ119" s="73" t="s">
        <v>103</v>
      </c>
      <c r="AK119" s="75">
        <v>0</v>
      </c>
      <c r="AL119" s="75">
        <v>0</v>
      </c>
      <c r="AM119" s="75"/>
      <c r="AN119" s="73">
        <v>22.243891984569224</v>
      </c>
      <c r="AO119" s="74"/>
      <c r="AP119" s="73">
        <v>0</v>
      </c>
      <c r="AQ119" s="73">
        <v>0.30004286326618085</v>
      </c>
      <c r="AR119" s="73">
        <v>0</v>
      </c>
      <c r="AS119" s="73">
        <v>20.400771538791258</v>
      </c>
      <c r="AT119" s="73">
        <v>0</v>
      </c>
      <c r="AU119" s="73" t="str">
        <f>VLOOKUP($B119,'Indicator Data (national)'!$B$5:$BC$13,39,FALSE)</f>
        <v>No data</v>
      </c>
      <c r="AV119" s="73">
        <f>VLOOKUP($B119,'Indicator Data (national)'!$B$5:$BC$13,40,FALSE)</f>
        <v>-1.4959820508956909</v>
      </c>
      <c r="AW119" s="73">
        <v>22</v>
      </c>
      <c r="AX119" s="73" t="s">
        <v>103</v>
      </c>
      <c r="AY119" s="73">
        <v>35.391469999999998</v>
      </c>
      <c r="AZ119" s="73">
        <f>VLOOKUP($B119,'Indicator Data (national)'!$B$5:$BC$13,44,FALSE)</f>
        <v>2.2999999999999998</v>
      </c>
      <c r="BA119" s="73">
        <f>VLOOKUP($B119,'Indicator Data (national)'!$B$5:$BC$13,45,FALSE)</f>
        <v>35.5643768253939</v>
      </c>
      <c r="BB119" s="73">
        <v>11.7</v>
      </c>
      <c r="BC119" s="73">
        <v>50.2</v>
      </c>
      <c r="BD119" s="75"/>
      <c r="BE119" s="75">
        <v>167919</v>
      </c>
      <c r="BF119" s="73">
        <f>VLOOKUP($B119,'Indicator Data (national)'!$B$5:$BC$13,51,FALSE)</f>
        <v>0</v>
      </c>
      <c r="BG119" s="73">
        <f>VLOOKUP($B119,'Indicator Data (national)'!$B$5:$BC$13,52,FALSE)</f>
        <v>0</v>
      </c>
      <c r="BH119" s="73">
        <f>VLOOKUP($B119,'Indicator Data (national)'!$B$5:$BC$13,53,FALSE)</f>
        <v>1.2348319999999999</v>
      </c>
    </row>
    <row r="120" spans="1:60" x14ac:dyDescent="0.25">
      <c r="A120" s="17" t="s">
        <v>461</v>
      </c>
      <c r="B120" t="s">
        <v>4</v>
      </c>
      <c r="C120" s="127" t="s">
        <v>591</v>
      </c>
      <c r="D120" s="73">
        <v>2.5</v>
      </c>
      <c r="E120" s="75">
        <v>100024</v>
      </c>
      <c r="F120" s="75">
        <v>15175</v>
      </c>
      <c r="G120" s="75">
        <v>167</v>
      </c>
      <c r="H120" s="73">
        <v>0.125</v>
      </c>
      <c r="I120" s="75"/>
      <c r="J120" s="75">
        <v>0</v>
      </c>
      <c r="K120" s="75">
        <v>0</v>
      </c>
      <c r="L120" s="73">
        <f>VLOOKUP($B120,'Indicator Data (national)'!$B$5:$BC$13,12,FALSE)</f>
        <v>-1.1007781028747559</v>
      </c>
      <c r="M120" s="73">
        <v>0.40799999999999997</v>
      </c>
      <c r="N120" s="73">
        <v>0.64509839999999996</v>
      </c>
      <c r="O120" s="73">
        <v>0</v>
      </c>
      <c r="P120" s="75">
        <f>VLOOKUP($B120,'Indicator Data (national)'!$B$5:$BC$13,15,FALSE)</f>
        <v>1053317376</v>
      </c>
      <c r="Q120" s="75">
        <f>VLOOKUP($B120,'Indicator Data (national)'!$B$5:$BC$13,16,FALSE)</f>
        <v>478.59</v>
      </c>
      <c r="R120" s="75">
        <f>VLOOKUP($B120,'Indicator Data (national)'!$B$5:$BC$13,17,FALSE)</f>
        <v>399.33</v>
      </c>
      <c r="S120" s="73">
        <f>VLOOKUP($B120,'Indicator Data (national)'!$B$5:$BC$13,18,FALSE)</f>
        <v>3.9137268094936042</v>
      </c>
      <c r="T120" s="73">
        <v>149.80000000000001</v>
      </c>
      <c r="U120" s="73">
        <v>0.18799908558455583</v>
      </c>
      <c r="V120" s="73">
        <f>VLOOKUP($B120,'Indicator Data (national)'!$B$5:$BC$13,21,FALSE)</f>
        <v>0.4</v>
      </c>
      <c r="W120" s="128">
        <v>13.430915058539005</v>
      </c>
      <c r="X120" s="73">
        <f>VLOOKUP($B120,'Indicator Data (national)'!$B$5:$BC$13,22,FALSE)</f>
        <v>26</v>
      </c>
      <c r="Y120" s="73">
        <f>VLOOKUP($B120,'Indicator Data (national)'!$B$5:$BC$13,23,FALSE)</f>
        <v>151</v>
      </c>
      <c r="Z120" s="73">
        <v>3.1</v>
      </c>
      <c r="AA120" s="73">
        <v>0</v>
      </c>
      <c r="AB120" s="73">
        <v>5</v>
      </c>
      <c r="AC120" s="73">
        <f>VLOOKUP($B120,'Indicator Data (national)'!$B$5:$BC$13,25,FALSE)</f>
        <v>41.9</v>
      </c>
      <c r="AD120" s="73">
        <v>181</v>
      </c>
      <c r="AE120" s="73">
        <f>VLOOKUP($B120,'Indicator Data (national)'!$B$5:$BC$13,27,FALSE)</f>
        <v>0.70726663629031794</v>
      </c>
      <c r="AF120" s="73">
        <v>0.40799999999999997</v>
      </c>
      <c r="AG120" s="75">
        <v>0</v>
      </c>
      <c r="AH120" s="75">
        <v>0</v>
      </c>
      <c r="AI120" s="75">
        <v>0</v>
      </c>
      <c r="AJ120" s="73">
        <v>3</v>
      </c>
      <c r="AK120" s="75">
        <v>0</v>
      </c>
      <c r="AL120" s="75">
        <v>0</v>
      </c>
      <c r="AM120" s="75"/>
      <c r="AN120" s="73">
        <v>7.5939586944545221</v>
      </c>
      <c r="AO120" s="74"/>
      <c r="AP120" s="73">
        <v>0.36024815343260519</v>
      </c>
      <c r="AQ120" s="73">
        <v>0.30031845849961702</v>
      </c>
      <c r="AR120" s="73">
        <v>0</v>
      </c>
      <c r="AS120" s="73">
        <v>20.400155869982935</v>
      </c>
      <c r="AT120" s="73">
        <v>0</v>
      </c>
      <c r="AU120" s="73" t="str">
        <f>VLOOKUP($B120,'Indicator Data (national)'!$B$5:$BC$13,39,FALSE)</f>
        <v>No data</v>
      </c>
      <c r="AV120" s="73">
        <f>VLOOKUP($B120,'Indicator Data (national)'!$B$5:$BC$13,40,FALSE)</f>
        <v>-1.4959820508956909</v>
      </c>
      <c r="AW120" s="73">
        <v>22</v>
      </c>
      <c r="AX120" s="73" t="s">
        <v>103</v>
      </c>
      <c r="AY120" s="73">
        <v>35.391469999999998</v>
      </c>
      <c r="AZ120" s="73">
        <f>VLOOKUP($B120,'Indicator Data (national)'!$B$5:$BC$13,44,FALSE)</f>
        <v>2.2999999999999998</v>
      </c>
      <c r="BA120" s="73">
        <f>VLOOKUP($B120,'Indicator Data (national)'!$B$5:$BC$13,45,FALSE)</f>
        <v>35.5643768253939</v>
      </c>
      <c r="BB120" s="73">
        <v>11.7</v>
      </c>
      <c r="BC120" s="73">
        <v>50.2</v>
      </c>
      <c r="BD120" s="75"/>
      <c r="BE120" s="75">
        <v>538359</v>
      </c>
      <c r="BF120" s="73">
        <f>VLOOKUP($B120,'Indicator Data (national)'!$B$5:$BC$13,51,FALSE)</f>
        <v>0</v>
      </c>
      <c r="BG120" s="73">
        <f>VLOOKUP($B120,'Indicator Data (national)'!$B$5:$BC$13,52,FALSE)</f>
        <v>0</v>
      </c>
      <c r="BH120" s="73">
        <f>VLOOKUP($B120,'Indicator Data (national)'!$B$5:$BC$13,53,FALSE)</f>
        <v>1.2348319999999999</v>
      </c>
    </row>
    <row r="121" spans="1:60" x14ac:dyDescent="0.25">
      <c r="A121" s="17" t="s">
        <v>462</v>
      </c>
      <c r="B121" t="s">
        <v>4</v>
      </c>
      <c r="C121" s="127" t="s">
        <v>592</v>
      </c>
      <c r="D121" s="73">
        <v>2.25</v>
      </c>
      <c r="E121" s="75">
        <v>133964</v>
      </c>
      <c r="F121" s="75">
        <v>21260</v>
      </c>
      <c r="G121" s="75">
        <v>901</v>
      </c>
      <c r="H121" s="73">
        <v>9.375E-2</v>
      </c>
      <c r="I121" s="75"/>
      <c r="J121" s="75">
        <v>0</v>
      </c>
      <c r="K121" s="75">
        <v>0</v>
      </c>
      <c r="L121" s="73">
        <f>VLOOKUP($B121,'Indicator Data (national)'!$B$5:$BC$13,12,FALSE)</f>
        <v>-1.1007781028747559</v>
      </c>
      <c r="M121" s="73">
        <v>0.44</v>
      </c>
      <c r="N121" s="73">
        <v>0.68974440000000004</v>
      </c>
      <c r="O121" s="73">
        <v>0</v>
      </c>
      <c r="P121" s="75">
        <f>VLOOKUP($B121,'Indicator Data (national)'!$B$5:$BC$13,15,FALSE)</f>
        <v>1053317376</v>
      </c>
      <c r="Q121" s="75">
        <f>VLOOKUP($B121,'Indicator Data (national)'!$B$5:$BC$13,16,FALSE)</f>
        <v>478.59</v>
      </c>
      <c r="R121" s="75">
        <f>VLOOKUP($B121,'Indicator Data (national)'!$B$5:$BC$13,17,FALSE)</f>
        <v>399.33</v>
      </c>
      <c r="S121" s="73">
        <f>VLOOKUP($B121,'Indicator Data (national)'!$B$5:$BC$13,18,FALSE)</f>
        <v>3.9137268094936042</v>
      </c>
      <c r="T121" s="73">
        <v>149.80000000000001</v>
      </c>
      <c r="U121" s="73">
        <v>0.14000124073327336</v>
      </c>
      <c r="V121" s="73">
        <f>VLOOKUP($B121,'Indicator Data (national)'!$B$5:$BC$13,21,FALSE)</f>
        <v>0.4</v>
      </c>
      <c r="W121" s="128">
        <v>17.765552395838114</v>
      </c>
      <c r="X121" s="73">
        <f>VLOOKUP($B121,'Indicator Data (national)'!$B$5:$BC$13,22,FALSE)</f>
        <v>26</v>
      </c>
      <c r="Y121" s="73">
        <f>VLOOKUP($B121,'Indicator Data (national)'!$B$5:$BC$13,23,FALSE)</f>
        <v>151</v>
      </c>
      <c r="Z121" s="73">
        <v>3.1</v>
      </c>
      <c r="AA121" s="73">
        <v>0</v>
      </c>
      <c r="AB121" s="73">
        <v>3</v>
      </c>
      <c r="AC121" s="73">
        <f>VLOOKUP($B121,'Indicator Data (national)'!$B$5:$BC$13,25,FALSE)</f>
        <v>41.9</v>
      </c>
      <c r="AD121" s="73">
        <v>181</v>
      </c>
      <c r="AE121" s="73">
        <f>VLOOKUP($B121,'Indicator Data (national)'!$B$5:$BC$13,27,FALSE)</f>
        <v>0.70726663629031794</v>
      </c>
      <c r="AF121" s="73">
        <v>0.44</v>
      </c>
      <c r="AG121" s="75">
        <v>304.29436482758319</v>
      </c>
      <c r="AH121" s="75">
        <v>251127.00430002133</v>
      </c>
      <c r="AI121" s="75">
        <v>0</v>
      </c>
      <c r="AJ121" s="73">
        <v>3</v>
      </c>
      <c r="AK121" s="75">
        <v>0</v>
      </c>
      <c r="AL121" s="75">
        <v>0</v>
      </c>
      <c r="AM121" s="75"/>
      <c r="AN121" s="73">
        <v>5.2159545289316283</v>
      </c>
      <c r="AO121" s="74"/>
      <c r="AP121" s="73">
        <v>0.17990632463786099</v>
      </c>
      <c r="AQ121" s="73">
        <v>0.30005617791877337</v>
      </c>
      <c r="AR121" s="73">
        <v>0</v>
      </c>
      <c r="AS121" s="73">
        <v>20.399854598327881</v>
      </c>
      <c r="AT121" s="73">
        <v>0</v>
      </c>
      <c r="AU121" s="73" t="str">
        <f>VLOOKUP($B121,'Indicator Data (national)'!$B$5:$BC$13,39,FALSE)</f>
        <v>No data</v>
      </c>
      <c r="AV121" s="73">
        <f>VLOOKUP($B121,'Indicator Data (national)'!$B$5:$BC$13,40,FALSE)</f>
        <v>-1.4959820508956909</v>
      </c>
      <c r="AW121" s="73">
        <v>22</v>
      </c>
      <c r="AX121" s="73" t="s">
        <v>103</v>
      </c>
      <c r="AY121" s="73">
        <v>35.391469999999998</v>
      </c>
      <c r="AZ121" s="73">
        <f>VLOOKUP($B121,'Indicator Data (national)'!$B$5:$BC$13,44,FALSE)</f>
        <v>2.2999999999999998</v>
      </c>
      <c r="BA121" s="73">
        <f>VLOOKUP($B121,'Indicator Data (national)'!$B$5:$BC$13,45,FALSE)</f>
        <v>35.5643768253939</v>
      </c>
      <c r="BB121" s="73">
        <v>11.7</v>
      </c>
      <c r="BC121" s="73">
        <v>50.2</v>
      </c>
      <c r="BD121" s="75"/>
      <c r="BE121" s="75">
        <v>566858</v>
      </c>
      <c r="BF121" s="73">
        <f>VLOOKUP($B121,'Indicator Data (national)'!$B$5:$BC$13,51,FALSE)</f>
        <v>0</v>
      </c>
      <c r="BG121" s="73">
        <f>VLOOKUP($B121,'Indicator Data (national)'!$B$5:$BC$13,52,FALSE)</f>
        <v>0</v>
      </c>
      <c r="BH121" s="73">
        <f>VLOOKUP($B121,'Indicator Data (national)'!$B$5:$BC$13,53,FALSE)</f>
        <v>1.2348319999999999</v>
      </c>
    </row>
    <row r="122" spans="1:60" x14ac:dyDescent="0.25">
      <c r="A122" s="17" t="s">
        <v>463</v>
      </c>
      <c r="B122" t="s">
        <v>4</v>
      </c>
      <c r="C122" s="127" t="s">
        <v>593</v>
      </c>
      <c r="D122" s="73">
        <v>3.25</v>
      </c>
      <c r="E122" s="75">
        <v>111921</v>
      </c>
      <c r="F122" s="75">
        <v>45558</v>
      </c>
      <c r="G122" s="75">
        <v>0</v>
      </c>
      <c r="H122" s="73">
        <v>0</v>
      </c>
      <c r="I122" s="75"/>
      <c r="J122" s="75">
        <v>0</v>
      </c>
      <c r="K122" s="75">
        <v>4</v>
      </c>
      <c r="L122" s="73">
        <f>VLOOKUP($B122,'Indicator Data (national)'!$B$5:$BC$13,12,FALSE)</f>
        <v>-1.1007781028747559</v>
      </c>
      <c r="M122" s="73">
        <v>0.377</v>
      </c>
      <c r="N122" s="73">
        <v>0.65116260000000004</v>
      </c>
      <c r="O122" s="73">
        <v>0</v>
      </c>
      <c r="P122" s="75">
        <f>VLOOKUP($B122,'Indicator Data (national)'!$B$5:$BC$13,15,FALSE)</f>
        <v>1053317376</v>
      </c>
      <c r="Q122" s="75">
        <f>VLOOKUP($B122,'Indicator Data (national)'!$B$5:$BC$13,16,FALSE)</f>
        <v>478.59</v>
      </c>
      <c r="R122" s="75">
        <f>VLOOKUP($B122,'Indicator Data (national)'!$B$5:$BC$13,17,FALSE)</f>
        <v>399.33</v>
      </c>
      <c r="S122" s="73">
        <f>VLOOKUP($B122,'Indicator Data (national)'!$B$5:$BC$13,18,FALSE)</f>
        <v>3.9137268094936042</v>
      </c>
      <c r="T122" s="73">
        <v>149.80000000000001</v>
      </c>
      <c r="U122" s="73">
        <v>0.34400275763581972</v>
      </c>
      <c r="V122" s="73">
        <f>VLOOKUP($B122,'Indicator Data (national)'!$B$5:$BC$13,21,FALSE)</f>
        <v>0.4</v>
      </c>
      <c r="W122" s="128">
        <v>9.0001709724734322</v>
      </c>
      <c r="X122" s="73">
        <f>VLOOKUP($B122,'Indicator Data (national)'!$B$5:$BC$13,22,FALSE)</f>
        <v>26</v>
      </c>
      <c r="Y122" s="73">
        <f>VLOOKUP($B122,'Indicator Data (national)'!$B$5:$BC$13,23,FALSE)</f>
        <v>151</v>
      </c>
      <c r="Z122" s="73">
        <v>3.1</v>
      </c>
      <c r="AA122" s="73">
        <v>0</v>
      </c>
      <c r="AB122" s="73">
        <v>0</v>
      </c>
      <c r="AC122" s="73">
        <f>VLOOKUP($B122,'Indicator Data (national)'!$B$5:$BC$13,25,FALSE)</f>
        <v>41.9</v>
      </c>
      <c r="AD122" s="73">
        <v>181</v>
      </c>
      <c r="AE122" s="73">
        <f>VLOOKUP($B122,'Indicator Data (national)'!$B$5:$BC$13,27,FALSE)</f>
        <v>0.70726663629031794</v>
      </c>
      <c r="AF122" s="73">
        <v>0.377</v>
      </c>
      <c r="AG122" s="75">
        <v>0</v>
      </c>
      <c r="AH122" s="75">
        <v>147695.68142739663</v>
      </c>
      <c r="AI122" s="75">
        <v>0</v>
      </c>
      <c r="AJ122" s="73">
        <v>4</v>
      </c>
      <c r="AK122" s="75">
        <v>0</v>
      </c>
      <c r="AL122" s="75">
        <v>0</v>
      </c>
      <c r="AM122" s="75"/>
      <c r="AN122" s="73">
        <v>8.9742513587811885</v>
      </c>
      <c r="AO122" s="74"/>
      <c r="AP122" s="73">
        <v>0.26960814487436752</v>
      </c>
      <c r="AQ122" s="73">
        <v>0.30008603865443939</v>
      </c>
      <c r="AR122" s="73">
        <v>0</v>
      </c>
      <c r="AS122" s="73">
        <v>20.400604369084842</v>
      </c>
      <c r="AT122" s="73">
        <v>0</v>
      </c>
      <c r="AU122" s="73" t="str">
        <f>VLOOKUP($B122,'Indicator Data (national)'!$B$5:$BC$13,39,FALSE)</f>
        <v>No data</v>
      </c>
      <c r="AV122" s="73">
        <f>VLOOKUP($B122,'Indicator Data (national)'!$B$5:$BC$13,40,FALSE)</f>
        <v>-1.4959820508956909</v>
      </c>
      <c r="AW122" s="73">
        <v>22</v>
      </c>
      <c r="AX122" s="73" t="s">
        <v>103</v>
      </c>
      <c r="AY122" s="73">
        <v>35.391469999999998</v>
      </c>
      <c r="AZ122" s="73">
        <f>VLOOKUP($B122,'Indicator Data (national)'!$B$5:$BC$13,44,FALSE)</f>
        <v>2.2999999999999998</v>
      </c>
      <c r="BA122" s="73">
        <f>VLOOKUP($B122,'Indicator Data (national)'!$B$5:$BC$13,45,FALSE)</f>
        <v>35.5643768253939</v>
      </c>
      <c r="BB122" s="73">
        <v>11.7</v>
      </c>
      <c r="BC122" s="73">
        <v>50.2</v>
      </c>
      <c r="BD122" s="75"/>
      <c r="BE122" s="75">
        <v>333387</v>
      </c>
      <c r="BF122" s="73">
        <f>VLOOKUP($B122,'Indicator Data (national)'!$B$5:$BC$13,51,FALSE)</f>
        <v>0</v>
      </c>
      <c r="BG122" s="73">
        <f>VLOOKUP($B122,'Indicator Data (national)'!$B$5:$BC$13,52,FALSE)</f>
        <v>0</v>
      </c>
      <c r="BH122" s="73">
        <f>VLOOKUP($B122,'Indicator Data (national)'!$B$5:$BC$13,53,FALSE)</f>
        <v>1.2348319999999999</v>
      </c>
    </row>
    <row r="123" spans="1:60" x14ac:dyDescent="0.25">
      <c r="A123" s="17" t="s">
        <v>464</v>
      </c>
      <c r="B123" t="s">
        <v>4</v>
      </c>
      <c r="C123" s="127" t="s">
        <v>594</v>
      </c>
      <c r="D123" s="73">
        <v>2.25</v>
      </c>
      <c r="E123" s="75">
        <v>211552</v>
      </c>
      <c r="F123" s="75">
        <v>100538</v>
      </c>
      <c r="G123" s="75">
        <v>161</v>
      </c>
      <c r="H123" s="73">
        <v>6.25E-2</v>
      </c>
      <c r="I123" s="75"/>
      <c r="J123" s="75">
        <v>0</v>
      </c>
      <c r="K123" s="75">
        <v>187</v>
      </c>
      <c r="L123" s="73">
        <f>VLOOKUP($B123,'Indicator Data (national)'!$B$5:$BC$13,12,FALSE)</f>
        <v>-1.1007781028747559</v>
      </c>
      <c r="M123" s="73">
        <v>0.377</v>
      </c>
      <c r="N123" s="73">
        <v>0.67877540000000003</v>
      </c>
      <c r="O123" s="73">
        <v>0</v>
      </c>
      <c r="P123" s="75">
        <f>VLOOKUP($B123,'Indicator Data (national)'!$B$5:$BC$13,15,FALSE)</f>
        <v>1053317376</v>
      </c>
      <c r="Q123" s="75">
        <f>VLOOKUP($B123,'Indicator Data (national)'!$B$5:$BC$13,16,FALSE)</f>
        <v>478.59</v>
      </c>
      <c r="R123" s="75">
        <f>VLOOKUP($B123,'Indicator Data (national)'!$B$5:$BC$13,17,FALSE)</f>
        <v>399.33</v>
      </c>
      <c r="S123" s="73">
        <f>VLOOKUP($B123,'Indicator Data (national)'!$B$5:$BC$13,18,FALSE)</f>
        <v>3.9137268094936042</v>
      </c>
      <c r="T123" s="73">
        <v>149.80000000000001</v>
      </c>
      <c r="U123" s="73">
        <v>0.25899705014749264</v>
      </c>
      <c r="V123" s="73">
        <f>VLOOKUP($B123,'Indicator Data (national)'!$B$5:$BC$13,21,FALSE)</f>
        <v>0.4</v>
      </c>
      <c r="W123" s="128">
        <v>40.338316927545584</v>
      </c>
      <c r="X123" s="73">
        <f>VLOOKUP($B123,'Indicator Data (national)'!$B$5:$BC$13,22,FALSE)</f>
        <v>26</v>
      </c>
      <c r="Y123" s="73">
        <f>VLOOKUP($B123,'Indicator Data (national)'!$B$5:$BC$13,23,FALSE)</f>
        <v>151</v>
      </c>
      <c r="Z123" s="73">
        <v>3.1</v>
      </c>
      <c r="AA123" s="73">
        <v>0</v>
      </c>
      <c r="AB123" s="73">
        <v>3</v>
      </c>
      <c r="AC123" s="73">
        <f>VLOOKUP($B123,'Indicator Data (national)'!$B$5:$BC$13,25,FALSE)</f>
        <v>41.9</v>
      </c>
      <c r="AD123" s="73">
        <v>181</v>
      </c>
      <c r="AE123" s="73">
        <f>VLOOKUP($B123,'Indicator Data (national)'!$B$5:$BC$13,27,FALSE)</f>
        <v>0.70726663629031794</v>
      </c>
      <c r="AF123" s="73">
        <v>0.377</v>
      </c>
      <c r="AG123" s="75">
        <v>0</v>
      </c>
      <c r="AH123" s="75">
        <v>192175.78863720057</v>
      </c>
      <c r="AI123" s="75">
        <v>0</v>
      </c>
      <c r="AJ123" s="73">
        <v>3</v>
      </c>
      <c r="AK123" s="75">
        <v>14168</v>
      </c>
      <c r="AL123" s="75">
        <v>14162</v>
      </c>
      <c r="AM123" s="75">
        <v>10851</v>
      </c>
      <c r="AN123" s="73">
        <v>8.8975715910776998</v>
      </c>
      <c r="AO123" s="74"/>
      <c r="AP123" s="73">
        <v>0</v>
      </c>
      <c r="AQ123" s="73">
        <v>0.30004780981584978</v>
      </c>
      <c r="AR123" s="73">
        <v>0</v>
      </c>
      <c r="AS123" s="73">
        <v>20.399953838798488</v>
      </c>
      <c r="AT123" s="73">
        <v>0</v>
      </c>
      <c r="AU123" s="73" t="str">
        <f>VLOOKUP($B123,'Indicator Data (national)'!$B$5:$BC$13,39,FALSE)</f>
        <v>No data</v>
      </c>
      <c r="AV123" s="73">
        <f>VLOOKUP($B123,'Indicator Data (national)'!$B$5:$BC$13,40,FALSE)</f>
        <v>-1.4959820508956909</v>
      </c>
      <c r="AW123" s="73">
        <v>22</v>
      </c>
      <c r="AX123" s="73" t="s">
        <v>103</v>
      </c>
      <c r="AY123" s="73">
        <v>35.391469999999998</v>
      </c>
      <c r="AZ123" s="73">
        <f>VLOOKUP($B123,'Indicator Data (national)'!$B$5:$BC$13,44,FALSE)</f>
        <v>2.2999999999999998</v>
      </c>
      <c r="BA123" s="73">
        <f>VLOOKUP($B123,'Indicator Data (national)'!$B$5:$BC$13,45,FALSE)</f>
        <v>35.5643768253939</v>
      </c>
      <c r="BB123" s="73">
        <v>11.7</v>
      </c>
      <c r="BC123" s="73">
        <v>50.2</v>
      </c>
      <c r="BD123" s="75"/>
      <c r="BE123" s="75">
        <v>433790</v>
      </c>
      <c r="BF123" s="73">
        <f>VLOOKUP($B123,'Indicator Data (national)'!$B$5:$BC$13,51,FALSE)</f>
        <v>0</v>
      </c>
      <c r="BG123" s="73">
        <f>VLOOKUP($B123,'Indicator Data (national)'!$B$5:$BC$13,52,FALSE)</f>
        <v>0</v>
      </c>
      <c r="BH123" s="73">
        <f>VLOOKUP($B123,'Indicator Data (national)'!$B$5:$BC$13,53,FALSE)</f>
        <v>1.2348319999999999</v>
      </c>
    </row>
    <row r="124" spans="1:60" x14ac:dyDescent="0.25">
      <c r="A124" s="17" t="s">
        <v>465</v>
      </c>
      <c r="B124" t="s">
        <v>4</v>
      </c>
      <c r="C124" s="127" t="s">
        <v>595</v>
      </c>
      <c r="D124" s="73">
        <v>2</v>
      </c>
      <c r="E124" s="75">
        <v>35630</v>
      </c>
      <c r="F124" s="75">
        <v>229667</v>
      </c>
      <c r="G124" s="75">
        <v>672</v>
      </c>
      <c r="H124" s="73">
        <v>0.28125</v>
      </c>
      <c r="I124" s="75"/>
      <c r="J124" s="75">
        <v>3</v>
      </c>
      <c r="K124" s="75">
        <v>0</v>
      </c>
      <c r="L124" s="73">
        <f>VLOOKUP($B124,'Indicator Data (national)'!$B$5:$BC$13,12,FALSE)</f>
        <v>-1.1007781028747559</v>
      </c>
      <c r="M124" s="73">
        <v>0.42399999999999999</v>
      </c>
      <c r="N124" s="73">
        <v>0.4997876</v>
      </c>
      <c r="O124" s="73">
        <v>0</v>
      </c>
      <c r="P124" s="75">
        <f>VLOOKUP($B124,'Indicator Data (national)'!$B$5:$BC$13,15,FALSE)</f>
        <v>1053317376</v>
      </c>
      <c r="Q124" s="75">
        <f>VLOOKUP($B124,'Indicator Data (national)'!$B$5:$BC$13,16,FALSE)</f>
        <v>478.59</v>
      </c>
      <c r="R124" s="75">
        <f>VLOOKUP($B124,'Indicator Data (national)'!$B$5:$BC$13,17,FALSE)</f>
        <v>399.33</v>
      </c>
      <c r="S124" s="73">
        <f>VLOOKUP($B124,'Indicator Data (national)'!$B$5:$BC$13,18,FALSE)</f>
        <v>3.9137268094936042</v>
      </c>
      <c r="T124" s="73">
        <v>149.80000000000001</v>
      </c>
      <c r="U124" s="73">
        <v>0.16699995527756659</v>
      </c>
      <c r="V124" s="73">
        <f>VLOOKUP($B124,'Indicator Data (national)'!$B$5:$BC$13,21,FALSE)</f>
        <v>0.4</v>
      </c>
      <c r="W124" s="128">
        <v>35.754895913758773</v>
      </c>
      <c r="X124" s="73">
        <f>VLOOKUP($B124,'Indicator Data (national)'!$B$5:$BC$13,22,FALSE)</f>
        <v>26</v>
      </c>
      <c r="Y124" s="73">
        <f>VLOOKUP($B124,'Indicator Data (national)'!$B$5:$BC$13,23,FALSE)</f>
        <v>151</v>
      </c>
      <c r="Z124" s="73">
        <v>3.1</v>
      </c>
      <c r="AA124" s="73">
        <v>0</v>
      </c>
      <c r="AB124" s="73">
        <v>0</v>
      </c>
      <c r="AC124" s="73">
        <f>VLOOKUP($B124,'Indicator Data (national)'!$B$5:$BC$13,25,FALSE)</f>
        <v>41.9</v>
      </c>
      <c r="AD124" s="73">
        <v>181</v>
      </c>
      <c r="AE124" s="73">
        <f>VLOOKUP($B124,'Indicator Data (national)'!$B$5:$BC$13,27,FALSE)</f>
        <v>0.70726663629031794</v>
      </c>
      <c r="AF124" s="73">
        <v>0.42399999999999999</v>
      </c>
      <c r="AG124" s="75">
        <v>0</v>
      </c>
      <c r="AH124" s="75">
        <v>0</v>
      </c>
      <c r="AI124" s="75">
        <v>0</v>
      </c>
      <c r="AJ124" s="73">
        <v>3</v>
      </c>
      <c r="AK124" s="75">
        <v>0</v>
      </c>
      <c r="AL124" s="75">
        <v>0</v>
      </c>
      <c r="AM124" s="75"/>
      <c r="AN124" s="73">
        <v>4.9093918801184877</v>
      </c>
      <c r="AO124" s="74"/>
      <c r="AP124" s="73">
        <v>0</v>
      </c>
      <c r="AQ124" s="73">
        <v>0.30003049311726782</v>
      </c>
      <c r="AR124" s="73">
        <v>0</v>
      </c>
      <c r="AS124" s="73">
        <v>20.399895452169368</v>
      </c>
      <c r="AT124" s="73">
        <v>0</v>
      </c>
      <c r="AU124" s="73" t="str">
        <f>VLOOKUP($B124,'Indicator Data (national)'!$B$5:$BC$13,39,FALSE)</f>
        <v>No data</v>
      </c>
      <c r="AV124" s="73">
        <f>VLOOKUP($B124,'Indicator Data (national)'!$B$5:$BC$13,40,FALSE)</f>
        <v>-1.4959820508956909</v>
      </c>
      <c r="AW124" s="73">
        <v>22</v>
      </c>
      <c r="AX124" s="73" t="s">
        <v>103</v>
      </c>
      <c r="AY124" s="73">
        <v>35.391469999999998</v>
      </c>
      <c r="AZ124" s="73">
        <f>VLOOKUP($B124,'Indicator Data (national)'!$B$5:$BC$13,44,FALSE)</f>
        <v>2.2999999999999998</v>
      </c>
      <c r="BA124" s="73">
        <f>VLOOKUP($B124,'Indicator Data (national)'!$B$5:$BC$13,45,FALSE)</f>
        <v>35.5643768253939</v>
      </c>
      <c r="BB124" s="73">
        <v>11.7</v>
      </c>
      <c r="BC124" s="73">
        <v>50.2</v>
      </c>
      <c r="BD124" s="75"/>
      <c r="BE124" s="75">
        <v>689044</v>
      </c>
      <c r="BF124" s="73">
        <f>VLOOKUP($B124,'Indicator Data (national)'!$B$5:$BC$13,51,FALSE)</f>
        <v>0</v>
      </c>
      <c r="BG124" s="73">
        <f>VLOOKUP($B124,'Indicator Data (national)'!$B$5:$BC$13,52,FALSE)</f>
        <v>0</v>
      </c>
      <c r="BH124" s="73">
        <f>VLOOKUP($B124,'Indicator Data (national)'!$B$5:$BC$13,53,FALSE)</f>
        <v>1.2348319999999999</v>
      </c>
    </row>
    <row r="125" spans="1:60" x14ac:dyDescent="0.25">
      <c r="A125" s="17" t="s">
        <v>466</v>
      </c>
      <c r="B125" t="s">
        <v>4</v>
      </c>
      <c r="C125" s="127" t="s">
        <v>596</v>
      </c>
      <c r="D125" s="73">
        <v>2</v>
      </c>
      <c r="E125" s="75">
        <v>404276</v>
      </c>
      <c r="F125" s="75">
        <v>80368</v>
      </c>
      <c r="G125" s="75">
        <v>587</v>
      </c>
      <c r="H125" s="73">
        <v>0.3125</v>
      </c>
      <c r="I125" s="75"/>
      <c r="J125" s="75">
        <v>0</v>
      </c>
      <c r="K125" s="75">
        <v>4</v>
      </c>
      <c r="L125" s="73">
        <f>VLOOKUP($B125,'Indicator Data (national)'!$B$5:$BC$13,12,FALSE)</f>
        <v>-1.1007781028747559</v>
      </c>
      <c r="M125" s="73">
        <v>0.36699999999999999</v>
      </c>
      <c r="N125" s="73">
        <v>0.53849860000000005</v>
      </c>
      <c r="O125" s="73">
        <v>0</v>
      </c>
      <c r="P125" s="75">
        <f>VLOOKUP($B125,'Indicator Data (national)'!$B$5:$BC$13,15,FALSE)</f>
        <v>1053317376</v>
      </c>
      <c r="Q125" s="75">
        <f>VLOOKUP($B125,'Indicator Data (national)'!$B$5:$BC$13,16,FALSE)</f>
        <v>478.59</v>
      </c>
      <c r="R125" s="75">
        <f>VLOOKUP($B125,'Indicator Data (national)'!$B$5:$BC$13,17,FALSE)</f>
        <v>399.33</v>
      </c>
      <c r="S125" s="73">
        <f>VLOOKUP($B125,'Indicator Data (national)'!$B$5:$BC$13,18,FALSE)</f>
        <v>3.9137268094936042</v>
      </c>
      <c r="T125" s="73">
        <v>149.80000000000001</v>
      </c>
      <c r="U125" s="73">
        <v>0.13799926552402669</v>
      </c>
      <c r="V125" s="73">
        <f>VLOOKUP($B125,'Indicator Data (national)'!$B$5:$BC$13,21,FALSE)</f>
        <v>0.4</v>
      </c>
      <c r="W125" s="128">
        <v>48.048611708127019</v>
      </c>
      <c r="X125" s="73">
        <f>VLOOKUP($B125,'Indicator Data (national)'!$B$5:$BC$13,22,FALSE)</f>
        <v>26</v>
      </c>
      <c r="Y125" s="73">
        <f>VLOOKUP($B125,'Indicator Data (national)'!$B$5:$BC$13,23,FALSE)</f>
        <v>151</v>
      </c>
      <c r="Z125" s="73">
        <v>3.1</v>
      </c>
      <c r="AA125" s="73">
        <v>0</v>
      </c>
      <c r="AB125" s="73">
        <v>1</v>
      </c>
      <c r="AC125" s="73">
        <f>VLOOKUP($B125,'Indicator Data (national)'!$B$5:$BC$13,25,FALSE)</f>
        <v>41.9</v>
      </c>
      <c r="AD125" s="73">
        <v>181</v>
      </c>
      <c r="AE125" s="73">
        <f>VLOOKUP($B125,'Indicator Data (national)'!$B$5:$BC$13,27,FALSE)</f>
        <v>0.70726663629031794</v>
      </c>
      <c r="AF125" s="73">
        <v>0.36699999999999999</v>
      </c>
      <c r="AG125" s="75">
        <v>106952.74069852027</v>
      </c>
      <c r="AH125" s="75">
        <v>0</v>
      </c>
      <c r="AI125" s="75">
        <v>0</v>
      </c>
      <c r="AJ125" s="73">
        <v>3</v>
      </c>
      <c r="AK125" s="75">
        <v>0</v>
      </c>
      <c r="AL125" s="75">
        <v>54376</v>
      </c>
      <c r="AM125" s="75">
        <v>22320</v>
      </c>
      <c r="AN125" s="73">
        <v>2.9150433052106397</v>
      </c>
      <c r="AO125" s="74"/>
      <c r="AP125" s="73">
        <v>0</v>
      </c>
      <c r="AQ125" s="73">
        <v>0.29991310928609466</v>
      </c>
      <c r="AR125" s="73">
        <v>0</v>
      </c>
      <c r="AS125" s="73">
        <v>20.400164438340294</v>
      </c>
      <c r="AT125" s="73">
        <v>0</v>
      </c>
      <c r="AU125" s="73" t="str">
        <f>VLOOKUP($B125,'Indicator Data (national)'!$B$5:$BC$13,39,FALSE)</f>
        <v>No data</v>
      </c>
      <c r="AV125" s="73">
        <f>VLOOKUP($B125,'Indicator Data (national)'!$B$5:$BC$13,40,FALSE)</f>
        <v>-1.4959820508956909</v>
      </c>
      <c r="AW125" s="73">
        <v>22</v>
      </c>
      <c r="AX125" s="73" t="s">
        <v>103</v>
      </c>
      <c r="AY125" s="73">
        <v>35.391469999999998</v>
      </c>
      <c r="AZ125" s="73">
        <f>VLOOKUP($B125,'Indicator Data (national)'!$B$5:$BC$13,44,FALSE)</f>
        <v>2.2999999999999998</v>
      </c>
      <c r="BA125" s="73">
        <f>VLOOKUP($B125,'Indicator Data (national)'!$B$5:$BC$13,45,FALSE)</f>
        <v>35.5643768253939</v>
      </c>
      <c r="BB125" s="73">
        <v>11.7</v>
      </c>
      <c r="BC125" s="73">
        <v>50.2</v>
      </c>
      <c r="BD125" s="75"/>
      <c r="BE125" s="75">
        <v>779339</v>
      </c>
      <c r="BF125" s="73">
        <f>VLOOKUP($B125,'Indicator Data (national)'!$B$5:$BC$13,51,FALSE)</f>
        <v>0</v>
      </c>
      <c r="BG125" s="73">
        <f>VLOOKUP($B125,'Indicator Data (national)'!$B$5:$BC$13,52,FALSE)</f>
        <v>0</v>
      </c>
      <c r="BH125" s="73">
        <f>VLOOKUP($B125,'Indicator Data (national)'!$B$5:$BC$13,53,FALSE)</f>
        <v>1.2348319999999999</v>
      </c>
    </row>
    <row r="126" spans="1:60" x14ac:dyDescent="0.25">
      <c r="A126" s="17" t="s">
        <v>467</v>
      </c>
      <c r="B126" t="s">
        <v>4</v>
      </c>
      <c r="C126" s="127" t="s">
        <v>597</v>
      </c>
      <c r="D126" s="73">
        <v>2</v>
      </c>
      <c r="E126" s="75">
        <v>182845</v>
      </c>
      <c r="F126" s="75">
        <v>204757</v>
      </c>
      <c r="G126" s="75">
        <v>111</v>
      </c>
      <c r="H126" s="73">
        <v>0.21875</v>
      </c>
      <c r="I126" s="75"/>
      <c r="J126" s="75">
        <v>0</v>
      </c>
      <c r="K126" s="75">
        <v>0</v>
      </c>
      <c r="L126" s="73">
        <f>VLOOKUP($B126,'Indicator Data (national)'!$B$5:$BC$13,12,FALSE)</f>
        <v>-1.1007781028747559</v>
      </c>
      <c r="M126" s="73">
        <v>0.40400000000000003</v>
      </c>
      <c r="N126" s="73">
        <v>0.55301279999999997</v>
      </c>
      <c r="O126" s="73">
        <v>0</v>
      </c>
      <c r="P126" s="75">
        <f>VLOOKUP($B126,'Indicator Data (national)'!$B$5:$BC$13,15,FALSE)</f>
        <v>1053317376</v>
      </c>
      <c r="Q126" s="75">
        <f>VLOOKUP($B126,'Indicator Data (national)'!$B$5:$BC$13,16,FALSE)</f>
        <v>478.59</v>
      </c>
      <c r="R126" s="75">
        <f>VLOOKUP($B126,'Indicator Data (national)'!$B$5:$BC$13,17,FALSE)</f>
        <v>399.33</v>
      </c>
      <c r="S126" s="73">
        <f>VLOOKUP($B126,'Indicator Data (national)'!$B$5:$BC$13,18,FALSE)</f>
        <v>3.9137268094936042</v>
      </c>
      <c r="T126" s="73">
        <v>149.80000000000001</v>
      </c>
      <c r="U126" s="73">
        <v>5.2001891227036322E-2</v>
      </c>
      <c r="V126" s="73">
        <f>VLOOKUP($B126,'Indicator Data (national)'!$B$5:$BC$13,21,FALSE)</f>
        <v>0.4</v>
      </c>
      <c r="W126" s="128">
        <v>43.230381409567485</v>
      </c>
      <c r="X126" s="73">
        <f>VLOOKUP($B126,'Indicator Data (national)'!$B$5:$BC$13,22,FALSE)</f>
        <v>26</v>
      </c>
      <c r="Y126" s="73">
        <f>VLOOKUP($B126,'Indicator Data (national)'!$B$5:$BC$13,23,FALSE)</f>
        <v>151</v>
      </c>
      <c r="Z126" s="73">
        <v>3.1</v>
      </c>
      <c r="AA126" s="73">
        <v>0</v>
      </c>
      <c r="AB126" s="73">
        <v>0</v>
      </c>
      <c r="AC126" s="73">
        <f>VLOOKUP($B126,'Indicator Data (national)'!$B$5:$BC$13,25,FALSE)</f>
        <v>41.9</v>
      </c>
      <c r="AD126" s="73">
        <v>181</v>
      </c>
      <c r="AE126" s="73">
        <f>VLOOKUP($B126,'Indicator Data (national)'!$B$5:$BC$13,27,FALSE)</f>
        <v>0.70726663629031794</v>
      </c>
      <c r="AF126" s="73">
        <v>0.40400000000000003</v>
      </c>
      <c r="AG126" s="75">
        <v>0</v>
      </c>
      <c r="AH126" s="75">
        <v>0</v>
      </c>
      <c r="AI126" s="75">
        <v>0</v>
      </c>
      <c r="AJ126" s="73">
        <v>3</v>
      </c>
      <c r="AK126" s="75">
        <v>0</v>
      </c>
      <c r="AL126" s="75">
        <v>0</v>
      </c>
      <c r="AM126" s="75">
        <v>1725</v>
      </c>
      <c r="AN126" s="73">
        <v>1.5342027343499056</v>
      </c>
      <c r="AO126" s="74"/>
      <c r="AP126" s="73">
        <v>0</v>
      </c>
      <c r="AQ126" s="73">
        <v>0.30018279613850457</v>
      </c>
      <c r="AR126" s="73">
        <v>0</v>
      </c>
      <c r="AS126" s="73">
        <v>20.400165859755067</v>
      </c>
      <c r="AT126" s="73">
        <v>0</v>
      </c>
      <c r="AU126" s="73" t="str">
        <f>VLOOKUP($B126,'Indicator Data (national)'!$B$5:$BC$13,39,FALSE)</f>
        <v>No data</v>
      </c>
      <c r="AV126" s="73">
        <f>VLOOKUP($B126,'Indicator Data (national)'!$B$5:$BC$13,40,FALSE)</f>
        <v>-1.4959820508956909</v>
      </c>
      <c r="AW126" s="73">
        <v>22</v>
      </c>
      <c r="AX126" s="73" t="s">
        <v>103</v>
      </c>
      <c r="AY126" s="73">
        <v>35.391469999999998</v>
      </c>
      <c r="AZ126" s="73">
        <f>VLOOKUP($B126,'Indicator Data (national)'!$B$5:$BC$13,44,FALSE)</f>
        <v>2.2999999999999998</v>
      </c>
      <c r="BA126" s="73">
        <f>VLOOKUP($B126,'Indicator Data (national)'!$B$5:$BC$13,45,FALSE)</f>
        <v>35.5643768253939</v>
      </c>
      <c r="BB126" s="73">
        <v>11.7</v>
      </c>
      <c r="BC126" s="73">
        <v>50.2</v>
      </c>
      <c r="BD126" s="75"/>
      <c r="BE126" s="75">
        <v>628065</v>
      </c>
      <c r="BF126" s="73">
        <f>VLOOKUP($B126,'Indicator Data (national)'!$B$5:$BC$13,51,FALSE)</f>
        <v>0</v>
      </c>
      <c r="BG126" s="73">
        <f>VLOOKUP($B126,'Indicator Data (national)'!$B$5:$BC$13,52,FALSE)</f>
        <v>0</v>
      </c>
      <c r="BH126" s="73">
        <f>VLOOKUP($B126,'Indicator Data (national)'!$B$5:$BC$13,53,FALSE)</f>
        <v>1.2348319999999999</v>
      </c>
    </row>
    <row r="127" spans="1:60" x14ac:dyDescent="0.25">
      <c r="A127" s="17" t="s">
        <v>468</v>
      </c>
      <c r="B127" t="s">
        <v>4</v>
      </c>
      <c r="C127" s="127" t="s">
        <v>598</v>
      </c>
      <c r="D127" s="73">
        <v>2.25</v>
      </c>
      <c r="E127" s="75">
        <v>56662</v>
      </c>
      <c r="F127" s="75">
        <v>181629</v>
      </c>
      <c r="G127" s="75">
        <v>3506</v>
      </c>
      <c r="H127" s="73">
        <v>6.25E-2</v>
      </c>
      <c r="I127" s="75"/>
      <c r="J127" s="75">
        <v>3</v>
      </c>
      <c r="K127" s="75">
        <v>4</v>
      </c>
      <c r="L127" s="73">
        <f>VLOOKUP($B127,'Indicator Data (national)'!$B$5:$BC$13,12,FALSE)</f>
        <v>-1.1007781028747559</v>
      </c>
      <c r="M127" s="73">
        <v>0.40400000000000003</v>
      </c>
      <c r="N127" s="73">
        <v>0.4503414</v>
      </c>
      <c r="O127" s="73">
        <v>0</v>
      </c>
      <c r="P127" s="75">
        <f>VLOOKUP($B127,'Indicator Data (national)'!$B$5:$BC$13,15,FALSE)</f>
        <v>1053317376</v>
      </c>
      <c r="Q127" s="75">
        <f>VLOOKUP($B127,'Indicator Data (national)'!$B$5:$BC$13,16,FALSE)</f>
        <v>478.59</v>
      </c>
      <c r="R127" s="75">
        <f>VLOOKUP($B127,'Indicator Data (national)'!$B$5:$BC$13,17,FALSE)</f>
        <v>399.33</v>
      </c>
      <c r="S127" s="73">
        <f>VLOOKUP($B127,'Indicator Data (national)'!$B$5:$BC$13,18,FALSE)</f>
        <v>3.9137268094936042</v>
      </c>
      <c r="T127" s="73">
        <v>149.80000000000001</v>
      </c>
      <c r="U127" s="73">
        <v>0.11299608169340893</v>
      </c>
      <c r="V127" s="73">
        <f>VLOOKUP($B127,'Indicator Data (national)'!$B$5:$BC$13,21,FALSE)</f>
        <v>0.4</v>
      </c>
      <c r="W127" s="128">
        <v>30.528571039849801</v>
      </c>
      <c r="X127" s="73">
        <f>VLOOKUP($B127,'Indicator Data (national)'!$B$5:$BC$13,22,FALSE)</f>
        <v>26</v>
      </c>
      <c r="Y127" s="73">
        <f>VLOOKUP($B127,'Indicator Data (national)'!$B$5:$BC$13,23,FALSE)</f>
        <v>151</v>
      </c>
      <c r="Z127" s="73">
        <v>3.1</v>
      </c>
      <c r="AA127" s="73">
        <v>0</v>
      </c>
      <c r="AB127" s="73">
        <v>0</v>
      </c>
      <c r="AC127" s="73">
        <f>VLOOKUP($B127,'Indicator Data (national)'!$B$5:$BC$13,25,FALSE)</f>
        <v>41.9</v>
      </c>
      <c r="AD127" s="73">
        <v>181</v>
      </c>
      <c r="AE127" s="73">
        <f>VLOOKUP($B127,'Indicator Data (national)'!$B$5:$BC$13,27,FALSE)</f>
        <v>0.70726663629031794</v>
      </c>
      <c r="AF127" s="73">
        <v>0.40400000000000003</v>
      </c>
      <c r="AG127" s="75">
        <v>80695.393343147865</v>
      </c>
      <c r="AH127" s="75">
        <v>0</v>
      </c>
      <c r="AI127" s="75">
        <v>0</v>
      </c>
      <c r="AJ127" s="73">
        <v>3</v>
      </c>
      <c r="AK127" s="75">
        <v>0</v>
      </c>
      <c r="AL127" s="75">
        <v>35101</v>
      </c>
      <c r="AM127" s="75">
        <v>33230</v>
      </c>
      <c r="AN127" s="73">
        <v>4.0652985074626864</v>
      </c>
      <c r="AO127" s="74"/>
      <c r="AP127" s="73">
        <v>0</v>
      </c>
      <c r="AQ127" s="73">
        <v>0.29975124378109452</v>
      </c>
      <c r="AR127" s="73">
        <v>0</v>
      </c>
      <c r="AS127" s="73">
        <v>20.399875621890548</v>
      </c>
      <c r="AT127" s="73">
        <v>0</v>
      </c>
      <c r="AU127" s="73" t="str">
        <f>VLOOKUP($B127,'Indicator Data (national)'!$B$5:$BC$13,39,FALSE)</f>
        <v>No data</v>
      </c>
      <c r="AV127" s="73">
        <f>VLOOKUP($B127,'Indicator Data (national)'!$B$5:$BC$13,40,FALSE)</f>
        <v>-1.4959820508956909</v>
      </c>
      <c r="AW127" s="73">
        <v>22</v>
      </c>
      <c r="AX127" s="73" t="s">
        <v>103</v>
      </c>
      <c r="AY127" s="73">
        <v>35.391469999999998</v>
      </c>
      <c r="AZ127" s="73">
        <f>VLOOKUP($B127,'Indicator Data (national)'!$B$5:$BC$13,44,FALSE)</f>
        <v>2.2999999999999998</v>
      </c>
      <c r="BA127" s="73">
        <f>VLOOKUP($B127,'Indicator Data (national)'!$B$5:$BC$13,45,FALSE)</f>
        <v>35.5643768253939</v>
      </c>
      <c r="BB127" s="73">
        <v>11.7</v>
      </c>
      <c r="BC127" s="73">
        <v>50.2</v>
      </c>
      <c r="BD127" s="75"/>
      <c r="BE127" s="75">
        <v>588008</v>
      </c>
      <c r="BF127" s="73">
        <f>VLOOKUP($B127,'Indicator Data (national)'!$B$5:$BC$13,51,FALSE)</f>
        <v>0</v>
      </c>
      <c r="BG127" s="73">
        <f>VLOOKUP($B127,'Indicator Data (national)'!$B$5:$BC$13,52,FALSE)</f>
        <v>0</v>
      </c>
      <c r="BH127" s="73">
        <f>VLOOKUP($B127,'Indicator Data (national)'!$B$5:$BC$13,53,FALSE)</f>
        <v>1.2348319999999999</v>
      </c>
    </row>
    <row r="128" spans="1:60" x14ac:dyDescent="0.25">
      <c r="A128" s="17" t="s">
        <v>469</v>
      </c>
      <c r="B128" t="s">
        <v>4</v>
      </c>
      <c r="C128" s="127" t="s">
        <v>599</v>
      </c>
      <c r="D128" s="73">
        <v>1.75</v>
      </c>
      <c r="E128" s="75">
        <v>178628</v>
      </c>
      <c r="F128" s="75">
        <v>120042</v>
      </c>
      <c r="G128" s="75">
        <v>3990</v>
      </c>
      <c r="H128" s="73">
        <v>0.125</v>
      </c>
      <c r="I128" s="75"/>
      <c r="J128" s="75">
        <v>0</v>
      </c>
      <c r="K128" s="75">
        <v>0</v>
      </c>
      <c r="L128" s="73">
        <f>VLOOKUP($B128,'Indicator Data (national)'!$B$5:$BC$13,12,FALSE)</f>
        <v>-1.1007781028747559</v>
      </c>
      <c r="M128" s="73">
        <v>0.379</v>
      </c>
      <c r="N128" s="73">
        <v>0.5624905</v>
      </c>
      <c r="O128" s="73">
        <v>0</v>
      </c>
      <c r="P128" s="75">
        <f>VLOOKUP($B128,'Indicator Data (national)'!$B$5:$BC$13,15,FALSE)</f>
        <v>1053317376</v>
      </c>
      <c r="Q128" s="75">
        <f>VLOOKUP($B128,'Indicator Data (national)'!$B$5:$BC$13,16,FALSE)</f>
        <v>478.59</v>
      </c>
      <c r="R128" s="75">
        <f>VLOOKUP($B128,'Indicator Data (national)'!$B$5:$BC$13,17,FALSE)</f>
        <v>399.33</v>
      </c>
      <c r="S128" s="73">
        <f>VLOOKUP($B128,'Indicator Data (national)'!$B$5:$BC$13,18,FALSE)</f>
        <v>3.9137268094936042</v>
      </c>
      <c r="T128" s="73">
        <v>149.80000000000001</v>
      </c>
      <c r="U128" s="73">
        <v>0.17700275263202703</v>
      </c>
      <c r="V128" s="73">
        <f>VLOOKUP($B128,'Indicator Data (national)'!$B$5:$BC$13,21,FALSE)</f>
        <v>0.4</v>
      </c>
      <c r="W128" s="128">
        <v>26.82772121706493</v>
      </c>
      <c r="X128" s="73">
        <f>VLOOKUP($B128,'Indicator Data (national)'!$B$5:$BC$13,22,FALSE)</f>
        <v>26</v>
      </c>
      <c r="Y128" s="73">
        <f>VLOOKUP($B128,'Indicator Data (national)'!$B$5:$BC$13,23,FALSE)</f>
        <v>151</v>
      </c>
      <c r="Z128" s="73">
        <v>3.1</v>
      </c>
      <c r="AA128" s="73">
        <v>0</v>
      </c>
      <c r="AB128" s="73">
        <v>3</v>
      </c>
      <c r="AC128" s="73">
        <f>VLOOKUP($B128,'Indicator Data (national)'!$B$5:$BC$13,25,FALSE)</f>
        <v>41.9</v>
      </c>
      <c r="AD128" s="73">
        <v>181</v>
      </c>
      <c r="AE128" s="73">
        <f>VLOOKUP($B128,'Indicator Data (national)'!$B$5:$BC$13,27,FALSE)</f>
        <v>0.70726663629031794</v>
      </c>
      <c r="AF128" s="73">
        <v>0.379</v>
      </c>
      <c r="AG128" s="75">
        <v>106743.26970721374</v>
      </c>
      <c r="AH128" s="75">
        <v>0</v>
      </c>
      <c r="AI128" s="75">
        <v>0</v>
      </c>
      <c r="AJ128" s="73">
        <v>3</v>
      </c>
      <c r="AK128" s="75">
        <v>0</v>
      </c>
      <c r="AL128" s="75">
        <v>1334</v>
      </c>
      <c r="AM128" s="75">
        <v>232</v>
      </c>
      <c r="AN128" s="73">
        <v>2.9913268934025377</v>
      </c>
      <c r="AO128" s="74"/>
      <c r="AP128" s="73">
        <v>0</v>
      </c>
      <c r="AQ128" s="73">
        <v>0.2999066419646787</v>
      </c>
      <c r="AR128" s="73">
        <v>0</v>
      </c>
      <c r="AS128" s="73">
        <v>20.399940018671607</v>
      </c>
      <c r="AT128" s="73">
        <v>0</v>
      </c>
      <c r="AU128" s="73" t="str">
        <f>VLOOKUP($B128,'Indicator Data (national)'!$B$5:$BC$13,39,FALSE)</f>
        <v>No data</v>
      </c>
      <c r="AV128" s="73">
        <f>VLOOKUP($B128,'Indicator Data (national)'!$B$5:$BC$13,40,FALSE)</f>
        <v>-1.4959820508956909</v>
      </c>
      <c r="AW128" s="73">
        <v>22</v>
      </c>
      <c r="AX128" s="73" t="s">
        <v>103</v>
      </c>
      <c r="AY128" s="73">
        <v>35.391469999999998</v>
      </c>
      <c r="AZ128" s="73">
        <f>VLOOKUP($B128,'Indicator Data (national)'!$B$5:$BC$13,44,FALSE)</f>
        <v>2.2999999999999998</v>
      </c>
      <c r="BA128" s="73">
        <f>VLOOKUP($B128,'Indicator Data (national)'!$B$5:$BC$13,45,FALSE)</f>
        <v>35.5643768253939</v>
      </c>
      <c r="BB128" s="73">
        <v>11.7</v>
      </c>
      <c r="BC128" s="73">
        <v>50.2</v>
      </c>
      <c r="BD128" s="75"/>
      <c r="BE128" s="75">
        <v>774782</v>
      </c>
      <c r="BF128" s="73">
        <f>VLOOKUP($B128,'Indicator Data (national)'!$B$5:$BC$13,51,FALSE)</f>
        <v>0</v>
      </c>
      <c r="BG128" s="73">
        <f>VLOOKUP($B128,'Indicator Data (national)'!$B$5:$BC$13,52,FALSE)</f>
        <v>0</v>
      </c>
      <c r="BH128" s="73">
        <f>VLOOKUP($B128,'Indicator Data (national)'!$B$5:$BC$13,53,FALSE)</f>
        <v>1.2348319999999999</v>
      </c>
    </row>
    <row r="129" spans="1:60" x14ac:dyDescent="0.25">
      <c r="A129" s="17" t="s">
        <v>470</v>
      </c>
      <c r="B129" t="s">
        <v>4</v>
      </c>
      <c r="C129" s="127" t="s">
        <v>600</v>
      </c>
      <c r="D129" s="73">
        <v>2</v>
      </c>
      <c r="E129" s="75">
        <v>125286</v>
      </c>
      <c r="F129" s="75">
        <v>180371</v>
      </c>
      <c r="G129" s="75">
        <v>278</v>
      </c>
      <c r="H129" s="73">
        <v>0.15625</v>
      </c>
      <c r="I129" s="75"/>
      <c r="J129" s="75">
        <v>0</v>
      </c>
      <c r="K129" s="75">
        <v>0</v>
      </c>
      <c r="L129" s="73">
        <f>VLOOKUP($B129,'Indicator Data (national)'!$B$5:$BC$13,12,FALSE)</f>
        <v>-1.1007781028747559</v>
      </c>
      <c r="M129" s="73">
        <v>0.379</v>
      </c>
      <c r="N129" s="73">
        <v>0.50816510000000004</v>
      </c>
      <c r="O129" s="73">
        <v>0</v>
      </c>
      <c r="P129" s="75">
        <f>VLOOKUP($B129,'Indicator Data (national)'!$B$5:$BC$13,15,FALSE)</f>
        <v>1053317376</v>
      </c>
      <c r="Q129" s="75">
        <f>VLOOKUP($B129,'Indicator Data (national)'!$B$5:$BC$13,16,FALSE)</f>
        <v>478.59</v>
      </c>
      <c r="R129" s="75">
        <f>VLOOKUP($B129,'Indicator Data (national)'!$B$5:$BC$13,17,FALSE)</f>
        <v>399.33</v>
      </c>
      <c r="S129" s="73">
        <f>VLOOKUP($B129,'Indicator Data (national)'!$B$5:$BC$13,18,FALSE)</f>
        <v>3.9137268094936042</v>
      </c>
      <c r="T129" s="73">
        <v>149.80000000000001</v>
      </c>
      <c r="U129" s="73">
        <v>0.17900404808256853</v>
      </c>
      <c r="V129" s="73">
        <f>VLOOKUP($B129,'Indicator Data (national)'!$B$5:$BC$13,21,FALSE)</f>
        <v>0.4</v>
      </c>
      <c r="W129" s="128">
        <v>34.714537530781087</v>
      </c>
      <c r="X129" s="73">
        <f>VLOOKUP($B129,'Indicator Data (national)'!$B$5:$BC$13,22,FALSE)</f>
        <v>26</v>
      </c>
      <c r="Y129" s="73">
        <f>VLOOKUP($B129,'Indicator Data (national)'!$B$5:$BC$13,23,FALSE)</f>
        <v>151</v>
      </c>
      <c r="Z129" s="73">
        <v>3.1</v>
      </c>
      <c r="AA129" s="73">
        <v>25</v>
      </c>
      <c r="AB129" s="73">
        <v>0</v>
      </c>
      <c r="AC129" s="73">
        <f>VLOOKUP($B129,'Indicator Data (national)'!$B$5:$BC$13,25,FALSE)</f>
        <v>41.9</v>
      </c>
      <c r="AD129" s="73">
        <v>181</v>
      </c>
      <c r="AE129" s="73">
        <f>VLOOKUP($B129,'Indicator Data (national)'!$B$5:$BC$13,27,FALSE)</f>
        <v>0.70726663629031794</v>
      </c>
      <c r="AF129" s="73">
        <v>0.379</v>
      </c>
      <c r="AG129" s="75">
        <v>77465.15129115025</v>
      </c>
      <c r="AH129" s="75">
        <v>0</v>
      </c>
      <c r="AI129" s="75">
        <v>0</v>
      </c>
      <c r="AJ129" s="73">
        <v>3</v>
      </c>
      <c r="AK129" s="75">
        <v>0</v>
      </c>
      <c r="AL129" s="75">
        <v>0</v>
      </c>
      <c r="AM129" s="75">
        <v>1457</v>
      </c>
      <c r="AN129" s="73">
        <v>3.144629241891518</v>
      </c>
      <c r="AO129" s="74"/>
      <c r="AP129" s="73">
        <v>0</v>
      </c>
      <c r="AQ129" s="73">
        <v>0.30024098289416506</v>
      </c>
      <c r="AR129" s="73">
        <v>0</v>
      </c>
      <c r="AS129" s="73">
        <v>20.399926256600693</v>
      </c>
      <c r="AT129" s="73">
        <v>0</v>
      </c>
      <c r="AU129" s="73" t="str">
        <f>VLOOKUP($B129,'Indicator Data (national)'!$B$5:$BC$13,39,FALSE)</f>
        <v>No data</v>
      </c>
      <c r="AV129" s="73">
        <f>VLOOKUP($B129,'Indicator Data (national)'!$B$5:$BC$13,40,FALSE)</f>
        <v>-1.4959820508956909</v>
      </c>
      <c r="AW129" s="73">
        <v>22</v>
      </c>
      <c r="AX129" s="73" t="s">
        <v>103</v>
      </c>
      <c r="AY129" s="73">
        <v>35.391469999999998</v>
      </c>
      <c r="AZ129" s="73">
        <f>VLOOKUP($B129,'Indicator Data (national)'!$B$5:$BC$13,44,FALSE)</f>
        <v>2.2999999999999998</v>
      </c>
      <c r="BA129" s="73">
        <f>VLOOKUP($B129,'Indicator Data (national)'!$B$5:$BC$13,45,FALSE)</f>
        <v>35.5643768253939</v>
      </c>
      <c r="BB129" s="73">
        <v>11.7</v>
      </c>
      <c r="BC129" s="73">
        <v>50.2</v>
      </c>
      <c r="BD129" s="75"/>
      <c r="BE129" s="75">
        <v>564470</v>
      </c>
      <c r="BF129" s="73">
        <f>VLOOKUP($B129,'Indicator Data (national)'!$B$5:$BC$13,51,FALSE)</f>
        <v>0</v>
      </c>
      <c r="BG129" s="73">
        <f>VLOOKUP($B129,'Indicator Data (national)'!$B$5:$BC$13,52,FALSE)</f>
        <v>0</v>
      </c>
      <c r="BH129" s="73">
        <f>VLOOKUP($B129,'Indicator Data (national)'!$B$5:$BC$13,53,FALSE)</f>
        <v>1.2348319999999999</v>
      </c>
    </row>
    <row r="130" spans="1:60" x14ac:dyDescent="0.25">
      <c r="A130" s="17" t="s">
        <v>471</v>
      </c>
      <c r="B130" t="s">
        <v>4</v>
      </c>
      <c r="C130" s="127" t="s">
        <v>601</v>
      </c>
      <c r="D130" s="73" t="s">
        <v>103</v>
      </c>
      <c r="E130" s="75">
        <v>0</v>
      </c>
      <c r="F130" s="75">
        <v>0</v>
      </c>
      <c r="G130" s="75">
        <v>2668</v>
      </c>
      <c r="H130" s="73">
        <v>9.375E-2</v>
      </c>
      <c r="I130" s="75"/>
      <c r="J130" s="75">
        <v>0</v>
      </c>
      <c r="K130" s="75">
        <v>81</v>
      </c>
      <c r="L130" s="73">
        <f>VLOOKUP($B130,'Indicator Data (national)'!$B$5:$BC$13,12,FALSE)</f>
        <v>-1.1007781028747559</v>
      </c>
      <c r="M130" s="73">
        <v>0.33200000000000002</v>
      </c>
      <c r="N130" s="73">
        <v>0.23706630000000001</v>
      </c>
      <c r="O130" s="73">
        <v>0</v>
      </c>
      <c r="P130" s="75">
        <f>VLOOKUP($B130,'Indicator Data (national)'!$B$5:$BC$13,15,FALSE)</f>
        <v>1053317376</v>
      </c>
      <c r="Q130" s="75">
        <f>VLOOKUP($B130,'Indicator Data (national)'!$B$5:$BC$13,16,FALSE)</f>
        <v>478.59</v>
      </c>
      <c r="R130" s="75">
        <f>VLOOKUP($B130,'Indicator Data (national)'!$B$5:$BC$13,17,FALSE)</f>
        <v>399.33</v>
      </c>
      <c r="S130" s="73">
        <f>VLOOKUP($B130,'Indicator Data (national)'!$B$5:$BC$13,18,FALSE)</f>
        <v>3.9137268094936042</v>
      </c>
      <c r="T130" s="73">
        <v>149.80000000000001</v>
      </c>
      <c r="U130" s="73">
        <v>0.13200135336429666</v>
      </c>
      <c r="V130" s="73">
        <f>VLOOKUP($B130,'Indicator Data (national)'!$B$5:$BC$13,21,FALSE)</f>
        <v>0.4</v>
      </c>
      <c r="W130" s="128" t="s">
        <v>103</v>
      </c>
      <c r="X130" s="73">
        <f>VLOOKUP($B130,'Indicator Data (national)'!$B$5:$BC$13,22,FALSE)</f>
        <v>26</v>
      </c>
      <c r="Y130" s="73">
        <f>VLOOKUP($B130,'Indicator Data (national)'!$B$5:$BC$13,23,FALSE)</f>
        <v>151</v>
      </c>
      <c r="Z130" s="73">
        <v>3.1</v>
      </c>
      <c r="AA130" s="73">
        <v>0</v>
      </c>
      <c r="AB130" s="73">
        <v>18</v>
      </c>
      <c r="AC130" s="73">
        <f>VLOOKUP($B130,'Indicator Data (national)'!$B$5:$BC$13,25,FALSE)</f>
        <v>41.9</v>
      </c>
      <c r="AD130" s="73">
        <v>181</v>
      </c>
      <c r="AE130" s="73">
        <f>VLOOKUP($B130,'Indicator Data (national)'!$B$5:$BC$13,27,FALSE)</f>
        <v>0.70726663629031794</v>
      </c>
      <c r="AF130" s="73">
        <v>0.33200000000000002</v>
      </c>
      <c r="AG130" s="75">
        <v>18800</v>
      </c>
      <c r="AH130" s="75">
        <v>0</v>
      </c>
      <c r="AI130" s="75">
        <v>0</v>
      </c>
      <c r="AJ130" s="73" t="s">
        <v>103</v>
      </c>
      <c r="AK130" s="75">
        <v>0</v>
      </c>
      <c r="AL130" s="75">
        <v>3884</v>
      </c>
      <c r="AM130" s="75">
        <v>5259</v>
      </c>
      <c r="AN130" s="73">
        <v>5.2928024926691704</v>
      </c>
      <c r="AO130" s="74"/>
      <c r="AP130" s="73">
        <v>0</v>
      </c>
      <c r="AQ130" s="73">
        <v>0.29997415952932893</v>
      </c>
      <c r="AR130" s="73">
        <v>0</v>
      </c>
      <c r="AS130" s="73">
        <v>21.300037824457068</v>
      </c>
      <c r="AT130" s="73">
        <v>0</v>
      </c>
      <c r="AU130" s="73" t="str">
        <f>VLOOKUP($B130,'Indicator Data (national)'!$B$5:$BC$13,39,FALSE)</f>
        <v>No data</v>
      </c>
      <c r="AV130" s="73">
        <f>VLOOKUP($B130,'Indicator Data (national)'!$B$5:$BC$13,40,FALSE)</f>
        <v>-1.4959820508956909</v>
      </c>
      <c r="AW130" s="73">
        <v>22</v>
      </c>
      <c r="AX130" s="73" t="s">
        <v>103</v>
      </c>
      <c r="AY130" s="73">
        <v>35.391469999999998</v>
      </c>
      <c r="AZ130" s="73">
        <f>VLOOKUP($B130,'Indicator Data (national)'!$B$5:$BC$13,44,FALSE)</f>
        <v>2.2999999999999998</v>
      </c>
      <c r="BA130" s="73">
        <f>VLOOKUP($B130,'Indicator Data (national)'!$B$5:$BC$13,45,FALSE)</f>
        <v>35.5643768253939</v>
      </c>
      <c r="BB130" s="73">
        <v>11.7</v>
      </c>
      <c r="BC130" s="73">
        <v>50.2</v>
      </c>
      <c r="BD130" s="75"/>
      <c r="BE130" s="75">
        <v>951418</v>
      </c>
      <c r="BF130" s="73">
        <f>VLOOKUP($B130,'Indicator Data (national)'!$B$5:$BC$13,51,FALSE)</f>
        <v>0</v>
      </c>
      <c r="BG130" s="73">
        <f>VLOOKUP($B130,'Indicator Data (national)'!$B$5:$BC$13,52,FALSE)</f>
        <v>0</v>
      </c>
      <c r="BH130" s="73">
        <f>VLOOKUP($B130,'Indicator Data (national)'!$B$5:$BC$13,53,FALSE)</f>
        <v>1.2348319999999999</v>
      </c>
    </row>
    <row r="131" spans="1:60" x14ac:dyDescent="0.25">
      <c r="A131" s="17" t="s">
        <v>472</v>
      </c>
      <c r="B131" t="s">
        <v>4</v>
      </c>
      <c r="C131" s="127" t="s">
        <v>602</v>
      </c>
      <c r="D131" s="73">
        <v>2.75</v>
      </c>
      <c r="E131" s="75">
        <v>85732</v>
      </c>
      <c r="F131" s="75">
        <v>245303</v>
      </c>
      <c r="G131" s="75">
        <v>210</v>
      </c>
      <c r="H131" s="73">
        <v>0.1875</v>
      </c>
      <c r="I131" s="75"/>
      <c r="J131" s="75">
        <v>0</v>
      </c>
      <c r="K131" s="75">
        <v>0</v>
      </c>
      <c r="L131" s="73">
        <f>VLOOKUP($B131,'Indicator Data (national)'!$B$5:$BC$13,12,FALSE)</f>
        <v>-1.1007781028747559</v>
      </c>
      <c r="M131" s="73">
        <v>0.374</v>
      </c>
      <c r="N131" s="73">
        <v>0.63190849999999998</v>
      </c>
      <c r="O131" s="73">
        <v>0</v>
      </c>
      <c r="P131" s="75">
        <f>VLOOKUP($B131,'Indicator Data (national)'!$B$5:$BC$13,15,FALSE)</f>
        <v>1053317376</v>
      </c>
      <c r="Q131" s="75">
        <f>VLOOKUP($B131,'Indicator Data (national)'!$B$5:$BC$13,16,FALSE)</f>
        <v>478.59</v>
      </c>
      <c r="R131" s="75">
        <f>VLOOKUP($B131,'Indicator Data (national)'!$B$5:$BC$13,17,FALSE)</f>
        <v>399.33</v>
      </c>
      <c r="S131" s="73">
        <f>VLOOKUP($B131,'Indicator Data (national)'!$B$5:$BC$13,18,FALSE)</f>
        <v>3.9137268094936042</v>
      </c>
      <c r="T131" s="73">
        <v>149.80000000000001</v>
      </c>
      <c r="U131" s="73">
        <v>0.18500044748068376</v>
      </c>
      <c r="V131" s="73">
        <f>VLOOKUP($B131,'Indicator Data (national)'!$B$5:$BC$13,21,FALSE)</f>
        <v>0.4</v>
      </c>
      <c r="W131" s="128">
        <v>19.898034571790685</v>
      </c>
      <c r="X131" s="73">
        <f>VLOOKUP($B131,'Indicator Data (national)'!$B$5:$BC$13,22,FALSE)</f>
        <v>26</v>
      </c>
      <c r="Y131" s="73">
        <f>VLOOKUP($B131,'Indicator Data (national)'!$B$5:$BC$13,23,FALSE)</f>
        <v>151</v>
      </c>
      <c r="Z131" s="73">
        <v>3.1</v>
      </c>
      <c r="AA131" s="73">
        <v>0</v>
      </c>
      <c r="AB131" s="73">
        <v>0</v>
      </c>
      <c r="AC131" s="73">
        <f>VLOOKUP($B131,'Indicator Data (national)'!$B$5:$BC$13,25,FALSE)</f>
        <v>41.9</v>
      </c>
      <c r="AD131" s="73">
        <v>181</v>
      </c>
      <c r="AE131" s="73">
        <f>VLOOKUP($B131,'Indicator Data (national)'!$B$5:$BC$13,27,FALSE)</f>
        <v>0.70726663629031794</v>
      </c>
      <c r="AF131" s="73">
        <v>0.374</v>
      </c>
      <c r="AG131" s="75">
        <v>0</v>
      </c>
      <c r="AH131" s="75">
        <v>319487.87382912333</v>
      </c>
      <c r="AI131" s="75">
        <v>0</v>
      </c>
      <c r="AJ131" s="73">
        <v>3</v>
      </c>
      <c r="AK131" s="75">
        <v>0</v>
      </c>
      <c r="AL131" s="75">
        <v>109197</v>
      </c>
      <c r="AM131" s="75"/>
      <c r="AN131" s="73">
        <v>7.2101620621094016</v>
      </c>
      <c r="AO131" s="74"/>
      <c r="AP131" s="73">
        <v>0</v>
      </c>
      <c r="AQ131" s="73">
        <v>0.30002084890644942</v>
      </c>
      <c r="AR131" s="73">
        <v>0</v>
      </c>
      <c r="AS131" s="73">
        <v>20.39989219589836</v>
      </c>
      <c r="AT131" s="73">
        <v>0</v>
      </c>
      <c r="AU131" s="73" t="str">
        <f>VLOOKUP($B131,'Indicator Data (national)'!$B$5:$BC$13,39,FALSE)</f>
        <v>No data</v>
      </c>
      <c r="AV131" s="73">
        <f>VLOOKUP($B131,'Indicator Data (national)'!$B$5:$BC$13,40,FALSE)</f>
        <v>-1.4959820508956909</v>
      </c>
      <c r="AW131" s="73">
        <v>22</v>
      </c>
      <c r="AX131" s="73" t="s">
        <v>103</v>
      </c>
      <c r="AY131" s="73">
        <v>35.391469999999998</v>
      </c>
      <c r="AZ131" s="73">
        <f>VLOOKUP($B131,'Indicator Data (national)'!$B$5:$BC$13,44,FALSE)</f>
        <v>2.2999999999999998</v>
      </c>
      <c r="BA131" s="73">
        <f>VLOOKUP($B131,'Indicator Data (national)'!$B$5:$BC$13,45,FALSE)</f>
        <v>35.5643768253939</v>
      </c>
      <c r="BB131" s="73">
        <v>11.7</v>
      </c>
      <c r="BC131" s="73">
        <v>50.2</v>
      </c>
      <c r="BD131" s="75"/>
      <c r="BE131" s="75">
        <v>721166</v>
      </c>
      <c r="BF131" s="73">
        <f>VLOOKUP($B131,'Indicator Data (national)'!$B$5:$BC$13,51,FALSE)</f>
        <v>0</v>
      </c>
      <c r="BG131" s="73">
        <f>VLOOKUP($B131,'Indicator Data (national)'!$B$5:$BC$13,52,FALSE)</f>
        <v>0</v>
      </c>
      <c r="BH131" s="73">
        <f>VLOOKUP($B131,'Indicator Data (national)'!$B$5:$BC$13,53,FALSE)</f>
        <v>1.2348319999999999</v>
      </c>
    </row>
    <row r="132" spans="1:60" x14ac:dyDescent="0.25">
      <c r="A132" s="17" t="s">
        <v>473</v>
      </c>
      <c r="B132" t="s">
        <v>4</v>
      </c>
      <c r="C132" s="127" t="s">
        <v>603</v>
      </c>
      <c r="D132" s="73">
        <v>2</v>
      </c>
      <c r="E132" s="75">
        <v>84435</v>
      </c>
      <c r="F132" s="75">
        <v>5415</v>
      </c>
      <c r="G132" s="75">
        <v>540</v>
      </c>
      <c r="H132" s="73">
        <v>0.1875</v>
      </c>
      <c r="I132" s="75"/>
      <c r="J132" s="75">
        <v>3</v>
      </c>
      <c r="K132" s="75">
        <v>7</v>
      </c>
      <c r="L132" s="73">
        <f>VLOOKUP($B132,'Indicator Data (national)'!$B$5:$BC$13,12,FALSE)</f>
        <v>-1.1007781028747559</v>
      </c>
      <c r="M132" s="73">
        <v>0.40799999999999997</v>
      </c>
      <c r="N132" s="73">
        <v>0.71497460000000002</v>
      </c>
      <c r="O132" s="73">
        <v>0</v>
      </c>
      <c r="P132" s="75">
        <f>VLOOKUP($B132,'Indicator Data (national)'!$B$5:$BC$13,15,FALSE)</f>
        <v>1053317376</v>
      </c>
      <c r="Q132" s="75">
        <f>VLOOKUP($B132,'Indicator Data (national)'!$B$5:$BC$13,16,FALSE)</f>
        <v>478.59</v>
      </c>
      <c r="R132" s="75">
        <f>VLOOKUP($B132,'Indicator Data (national)'!$B$5:$BC$13,17,FALSE)</f>
        <v>399.33</v>
      </c>
      <c r="S132" s="73">
        <f>VLOOKUP($B132,'Indicator Data (national)'!$B$5:$BC$13,18,FALSE)</f>
        <v>3.9137268094936042</v>
      </c>
      <c r="T132" s="73">
        <v>149.80000000000001</v>
      </c>
      <c r="U132" s="73">
        <v>0.18900299892491371</v>
      </c>
      <c r="V132" s="73">
        <f>VLOOKUP($B132,'Indicator Data (national)'!$B$5:$BC$13,21,FALSE)</f>
        <v>0.4</v>
      </c>
      <c r="W132" s="128">
        <v>46.01810943397475</v>
      </c>
      <c r="X132" s="73">
        <f>VLOOKUP($B132,'Indicator Data (national)'!$B$5:$BC$13,22,FALSE)</f>
        <v>26</v>
      </c>
      <c r="Y132" s="73">
        <f>VLOOKUP($B132,'Indicator Data (national)'!$B$5:$BC$13,23,FALSE)</f>
        <v>151</v>
      </c>
      <c r="Z132" s="73">
        <v>3.1</v>
      </c>
      <c r="AA132" s="73">
        <v>0</v>
      </c>
      <c r="AB132" s="73">
        <v>1</v>
      </c>
      <c r="AC132" s="73">
        <f>VLOOKUP($B132,'Indicator Data (national)'!$B$5:$BC$13,25,FALSE)</f>
        <v>41.9</v>
      </c>
      <c r="AD132" s="73">
        <v>181</v>
      </c>
      <c r="AE132" s="73">
        <f>VLOOKUP($B132,'Indicator Data (national)'!$B$5:$BC$13,27,FALSE)</f>
        <v>0.70726663629031794</v>
      </c>
      <c r="AF132" s="73">
        <v>0.40799999999999997</v>
      </c>
      <c r="AG132" s="75">
        <v>162.27783815654578</v>
      </c>
      <c r="AH132" s="75">
        <v>133924.09479428842</v>
      </c>
      <c r="AI132" s="75">
        <v>0</v>
      </c>
      <c r="AJ132" s="73">
        <v>3</v>
      </c>
      <c r="AK132" s="75">
        <v>0</v>
      </c>
      <c r="AL132" s="75">
        <v>7324</v>
      </c>
      <c r="AM132" s="75"/>
      <c r="AN132" s="73">
        <v>6.9806134259259256</v>
      </c>
      <c r="AO132" s="74"/>
      <c r="AP132" s="73">
        <v>0.35930515475584224</v>
      </c>
      <c r="AQ132" s="73">
        <v>0.30020254629629628</v>
      </c>
      <c r="AR132" s="73">
        <v>0</v>
      </c>
      <c r="AS132" s="73">
        <v>20.399305555555554</v>
      </c>
      <c r="AT132" s="73">
        <v>0</v>
      </c>
      <c r="AU132" s="73" t="str">
        <f>VLOOKUP($B132,'Indicator Data (national)'!$B$5:$BC$13,39,FALSE)</f>
        <v>No data</v>
      </c>
      <c r="AV132" s="73">
        <f>VLOOKUP($B132,'Indicator Data (national)'!$B$5:$BC$13,40,FALSE)</f>
        <v>-1.4959820508956909</v>
      </c>
      <c r="AW132" s="73">
        <v>22</v>
      </c>
      <c r="AX132" s="73" t="s">
        <v>103</v>
      </c>
      <c r="AY132" s="73">
        <v>35.391469999999998</v>
      </c>
      <c r="AZ132" s="73">
        <f>VLOOKUP($B132,'Indicator Data (national)'!$B$5:$BC$13,44,FALSE)</f>
        <v>2.2999999999999998</v>
      </c>
      <c r="BA132" s="73">
        <f>VLOOKUP($B132,'Indicator Data (national)'!$B$5:$BC$13,45,FALSE)</f>
        <v>35.5643768253939</v>
      </c>
      <c r="BB132" s="73">
        <v>11.7</v>
      </c>
      <c r="BC132" s="73">
        <v>50.2</v>
      </c>
      <c r="BD132" s="75"/>
      <c r="BE132" s="75">
        <v>302301</v>
      </c>
      <c r="BF132" s="73">
        <f>VLOOKUP($B132,'Indicator Data (national)'!$B$5:$BC$13,51,FALSE)</f>
        <v>0</v>
      </c>
      <c r="BG132" s="73">
        <f>VLOOKUP($B132,'Indicator Data (national)'!$B$5:$BC$13,52,FALSE)</f>
        <v>0</v>
      </c>
      <c r="BH132" s="73">
        <f>VLOOKUP($B132,'Indicator Data (national)'!$B$5:$BC$13,53,FALSE)</f>
        <v>1.2348319999999999</v>
      </c>
    </row>
    <row r="133" spans="1:60" x14ac:dyDescent="0.25">
      <c r="A133" s="17" t="s">
        <v>474</v>
      </c>
      <c r="B133" t="s">
        <v>4</v>
      </c>
      <c r="C133" s="127" t="s">
        <v>604</v>
      </c>
      <c r="D133" s="73">
        <v>2.25</v>
      </c>
      <c r="E133" s="75">
        <v>70624</v>
      </c>
      <c r="F133" s="75">
        <v>44278</v>
      </c>
      <c r="G133" s="75">
        <v>316</v>
      </c>
      <c r="H133" s="73">
        <v>0.1875</v>
      </c>
      <c r="I133" s="75"/>
      <c r="J133" s="75">
        <v>0</v>
      </c>
      <c r="K133" s="75">
        <v>0</v>
      </c>
      <c r="L133" s="73">
        <f>VLOOKUP($B133,'Indicator Data (national)'!$B$5:$BC$13,12,FALSE)</f>
        <v>-1.1007781028747559</v>
      </c>
      <c r="M133" s="73">
        <v>0.374</v>
      </c>
      <c r="N133" s="73">
        <v>0.67782260000000005</v>
      </c>
      <c r="O133" s="73">
        <v>0</v>
      </c>
      <c r="P133" s="75">
        <f>VLOOKUP($B133,'Indicator Data (national)'!$B$5:$BC$13,15,FALSE)</f>
        <v>1053317376</v>
      </c>
      <c r="Q133" s="75">
        <f>VLOOKUP($B133,'Indicator Data (national)'!$B$5:$BC$13,16,FALSE)</f>
        <v>478.59</v>
      </c>
      <c r="R133" s="75">
        <f>VLOOKUP($B133,'Indicator Data (national)'!$B$5:$BC$13,17,FALSE)</f>
        <v>399.33</v>
      </c>
      <c r="S133" s="73">
        <f>VLOOKUP($B133,'Indicator Data (national)'!$B$5:$BC$13,18,FALSE)</f>
        <v>3.9137268094936042</v>
      </c>
      <c r="T133" s="73">
        <v>149.80000000000001</v>
      </c>
      <c r="U133" s="73">
        <v>0.24099489296313592</v>
      </c>
      <c r="V133" s="73">
        <f>VLOOKUP($B133,'Indicator Data (national)'!$B$5:$BC$13,21,FALSE)</f>
        <v>0.4</v>
      </c>
      <c r="W133" s="128">
        <v>16.712350404298753</v>
      </c>
      <c r="X133" s="73">
        <f>VLOOKUP($B133,'Indicator Data (national)'!$B$5:$BC$13,22,FALSE)</f>
        <v>26</v>
      </c>
      <c r="Y133" s="73">
        <f>VLOOKUP($B133,'Indicator Data (national)'!$B$5:$BC$13,23,FALSE)</f>
        <v>151</v>
      </c>
      <c r="Z133" s="73">
        <v>3.1</v>
      </c>
      <c r="AA133" s="73">
        <v>0</v>
      </c>
      <c r="AB133" s="73">
        <v>0</v>
      </c>
      <c r="AC133" s="73">
        <f>VLOOKUP($B133,'Indicator Data (national)'!$B$5:$BC$13,25,FALSE)</f>
        <v>41.9</v>
      </c>
      <c r="AD133" s="73">
        <v>181</v>
      </c>
      <c r="AE133" s="73">
        <f>VLOOKUP($B133,'Indicator Data (national)'!$B$5:$BC$13,27,FALSE)</f>
        <v>0.70726663629031794</v>
      </c>
      <c r="AF133" s="73">
        <v>0.374</v>
      </c>
      <c r="AG133" s="75">
        <v>53381.278893968556</v>
      </c>
      <c r="AH133" s="75">
        <v>0</v>
      </c>
      <c r="AI133" s="75">
        <v>0</v>
      </c>
      <c r="AJ133" s="73">
        <v>3</v>
      </c>
      <c r="AK133" s="75">
        <v>71000</v>
      </c>
      <c r="AL133" s="75">
        <v>58134</v>
      </c>
      <c r="AM133" s="75"/>
      <c r="AN133" s="73">
        <v>7.133777589461114</v>
      </c>
      <c r="AO133" s="74"/>
      <c r="AP133" s="73">
        <v>0</v>
      </c>
      <c r="AQ133" s="73">
        <v>0.30045067601402103</v>
      </c>
      <c r="AR133" s="73">
        <v>0</v>
      </c>
      <c r="AS133" s="73">
        <v>20.399830515003277</v>
      </c>
      <c r="AT133" s="73">
        <v>0</v>
      </c>
      <c r="AU133" s="73" t="str">
        <f>VLOOKUP($B133,'Indicator Data (national)'!$B$5:$BC$13,39,FALSE)</f>
        <v>No data</v>
      </c>
      <c r="AV133" s="73">
        <f>VLOOKUP($B133,'Indicator Data (national)'!$B$5:$BC$13,40,FALSE)</f>
        <v>-1.4959820508956909</v>
      </c>
      <c r="AW133" s="73">
        <v>22</v>
      </c>
      <c r="AX133" s="73" t="s">
        <v>103</v>
      </c>
      <c r="AY133" s="73">
        <v>35.391469999999998</v>
      </c>
      <c r="AZ133" s="73">
        <f>VLOOKUP($B133,'Indicator Data (national)'!$B$5:$BC$13,44,FALSE)</f>
        <v>2.2999999999999998</v>
      </c>
      <c r="BA133" s="73">
        <f>VLOOKUP($B133,'Indicator Data (national)'!$B$5:$BC$13,45,FALSE)</f>
        <v>35.5643768253939</v>
      </c>
      <c r="BB133" s="73">
        <v>11.7</v>
      </c>
      <c r="BC133" s="73">
        <v>50.2</v>
      </c>
      <c r="BD133" s="75"/>
      <c r="BE133" s="75">
        <v>387461</v>
      </c>
      <c r="BF133" s="73">
        <f>VLOOKUP($B133,'Indicator Data (national)'!$B$5:$BC$13,51,FALSE)</f>
        <v>0</v>
      </c>
      <c r="BG133" s="73">
        <f>VLOOKUP($B133,'Indicator Data (national)'!$B$5:$BC$13,52,FALSE)</f>
        <v>0</v>
      </c>
      <c r="BH133" s="73">
        <f>VLOOKUP($B133,'Indicator Data (national)'!$B$5:$BC$13,53,FALSE)</f>
        <v>1.2348319999999999</v>
      </c>
    </row>
    <row r="134" spans="1:60" x14ac:dyDescent="0.25">
      <c r="A134" s="17" t="s">
        <v>475</v>
      </c>
      <c r="B134" t="s">
        <v>4</v>
      </c>
      <c r="C134" s="127" t="s">
        <v>605</v>
      </c>
      <c r="D134" s="73">
        <v>2.25</v>
      </c>
      <c r="E134" s="75">
        <v>145009</v>
      </c>
      <c r="F134" s="75">
        <v>208098</v>
      </c>
      <c r="G134" s="75">
        <v>6617</v>
      </c>
      <c r="H134" s="73">
        <v>0.1875</v>
      </c>
      <c r="I134" s="75"/>
      <c r="J134" s="75">
        <v>3</v>
      </c>
      <c r="K134" s="75">
        <v>0</v>
      </c>
      <c r="L134" s="73">
        <f>VLOOKUP($B134,'Indicator Data (national)'!$B$5:$BC$13,12,FALSE)</f>
        <v>-1.1007781028747559</v>
      </c>
      <c r="M134" s="73">
        <v>0.441</v>
      </c>
      <c r="N134" s="73">
        <v>0.5421937</v>
      </c>
      <c r="O134" s="73">
        <v>0</v>
      </c>
      <c r="P134" s="75">
        <f>VLOOKUP($B134,'Indicator Data (national)'!$B$5:$BC$13,15,FALSE)</f>
        <v>1053317376</v>
      </c>
      <c r="Q134" s="75">
        <f>VLOOKUP($B134,'Indicator Data (national)'!$B$5:$BC$13,16,FALSE)</f>
        <v>478.59</v>
      </c>
      <c r="R134" s="75">
        <f>VLOOKUP($B134,'Indicator Data (national)'!$B$5:$BC$13,17,FALSE)</f>
        <v>399.33</v>
      </c>
      <c r="S134" s="73">
        <f>VLOOKUP($B134,'Indicator Data (national)'!$B$5:$BC$13,18,FALSE)</f>
        <v>3.9137268094936042</v>
      </c>
      <c r="T134" s="73">
        <v>149.80000000000001</v>
      </c>
      <c r="U134" s="73">
        <v>0.10400030687986293</v>
      </c>
      <c r="V134" s="73">
        <f>VLOOKUP($B134,'Indicator Data (national)'!$B$5:$BC$13,21,FALSE)</f>
        <v>0.4</v>
      </c>
      <c r="W134" s="128">
        <v>46.382518061477008</v>
      </c>
      <c r="X134" s="73">
        <f>VLOOKUP($B134,'Indicator Data (national)'!$B$5:$BC$13,22,FALSE)</f>
        <v>26</v>
      </c>
      <c r="Y134" s="73">
        <f>VLOOKUP($B134,'Indicator Data (national)'!$B$5:$BC$13,23,FALSE)</f>
        <v>151</v>
      </c>
      <c r="Z134" s="73">
        <v>3.1</v>
      </c>
      <c r="AA134" s="73">
        <v>0</v>
      </c>
      <c r="AB134" s="73">
        <v>1</v>
      </c>
      <c r="AC134" s="73">
        <f>VLOOKUP($B134,'Indicator Data (national)'!$B$5:$BC$13,25,FALSE)</f>
        <v>41.9</v>
      </c>
      <c r="AD134" s="73">
        <v>181</v>
      </c>
      <c r="AE134" s="73">
        <f>VLOOKUP($B134,'Indicator Data (national)'!$B$5:$BC$13,27,FALSE)</f>
        <v>0.70726663629031794</v>
      </c>
      <c r="AF134" s="73">
        <v>0.441</v>
      </c>
      <c r="AG134" s="75">
        <v>91192.116851995816</v>
      </c>
      <c r="AH134" s="75">
        <v>0</v>
      </c>
      <c r="AI134" s="75">
        <v>0</v>
      </c>
      <c r="AJ134" s="73">
        <v>3</v>
      </c>
      <c r="AK134" s="75">
        <v>0</v>
      </c>
      <c r="AL134" s="75">
        <v>0</v>
      </c>
      <c r="AM134" s="75"/>
      <c r="AN134" s="73">
        <v>2.1479947689625112</v>
      </c>
      <c r="AO134" s="74"/>
      <c r="AP134" s="73">
        <v>0</v>
      </c>
      <c r="AQ134" s="73">
        <v>0.30023975588491719</v>
      </c>
      <c r="AR134" s="73">
        <v>0</v>
      </c>
      <c r="AS134" s="73">
        <v>20.399956408020927</v>
      </c>
      <c r="AT134" s="73">
        <v>0</v>
      </c>
      <c r="AU134" s="73" t="str">
        <f>VLOOKUP($B134,'Indicator Data (national)'!$B$5:$BC$13,39,FALSE)</f>
        <v>No data</v>
      </c>
      <c r="AV134" s="73">
        <f>VLOOKUP($B134,'Indicator Data (national)'!$B$5:$BC$13,40,FALSE)</f>
        <v>-1.4959820508956909</v>
      </c>
      <c r="AW134" s="73">
        <v>22</v>
      </c>
      <c r="AX134" s="73" t="s">
        <v>103</v>
      </c>
      <c r="AY134" s="73">
        <v>35.391469999999998</v>
      </c>
      <c r="AZ134" s="73">
        <f>VLOOKUP($B134,'Indicator Data (national)'!$B$5:$BC$13,44,FALSE)</f>
        <v>2.2999999999999998</v>
      </c>
      <c r="BA134" s="73">
        <f>VLOOKUP($B134,'Indicator Data (national)'!$B$5:$BC$13,45,FALSE)</f>
        <v>35.5643768253939</v>
      </c>
      <c r="BB134" s="73">
        <v>11.7</v>
      </c>
      <c r="BC134" s="73">
        <v>50.2</v>
      </c>
      <c r="BD134" s="75"/>
      <c r="BE134" s="75">
        <v>661906</v>
      </c>
      <c r="BF134" s="73">
        <f>VLOOKUP($B134,'Indicator Data (national)'!$B$5:$BC$13,51,FALSE)</f>
        <v>0</v>
      </c>
      <c r="BG134" s="73">
        <f>VLOOKUP($B134,'Indicator Data (national)'!$B$5:$BC$13,52,FALSE)</f>
        <v>0</v>
      </c>
      <c r="BH134" s="73">
        <f>VLOOKUP($B134,'Indicator Data (national)'!$B$5:$BC$13,53,FALSE)</f>
        <v>1.2348319999999999</v>
      </c>
    </row>
    <row r="135" spans="1:60" x14ac:dyDescent="0.25">
      <c r="A135" s="17" t="s">
        <v>476</v>
      </c>
      <c r="B135" t="s">
        <v>4</v>
      </c>
      <c r="C135" s="127" t="s">
        <v>606</v>
      </c>
      <c r="D135" s="73" t="s">
        <v>103</v>
      </c>
      <c r="E135" s="75">
        <v>0</v>
      </c>
      <c r="F135" s="75">
        <v>0</v>
      </c>
      <c r="G135" s="75">
        <v>0</v>
      </c>
      <c r="H135" s="73">
        <v>0</v>
      </c>
      <c r="I135" s="75"/>
      <c r="J135" s="75">
        <v>0</v>
      </c>
      <c r="K135" s="75">
        <v>0</v>
      </c>
      <c r="L135" s="73">
        <f>VLOOKUP($B135,'Indicator Data (national)'!$B$5:$BC$13,12,FALSE)</f>
        <v>-1.1007781028747559</v>
      </c>
      <c r="M135" s="73">
        <v>0.44700000000000001</v>
      </c>
      <c r="N135" s="73">
        <v>0.60408150000000005</v>
      </c>
      <c r="O135" s="73">
        <v>0</v>
      </c>
      <c r="P135" s="75">
        <f>VLOOKUP($B135,'Indicator Data (national)'!$B$5:$BC$13,15,FALSE)</f>
        <v>1053317376</v>
      </c>
      <c r="Q135" s="75">
        <f>VLOOKUP($B135,'Indicator Data (national)'!$B$5:$BC$13,16,FALSE)</f>
        <v>478.59</v>
      </c>
      <c r="R135" s="75">
        <f>VLOOKUP($B135,'Indicator Data (national)'!$B$5:$BC$13,17,FALSE)</f>
        <v>399.33</v>
      </c>
      <c r="S135" s="73">
        <f>VLOOKUP($B135,'Indicator Data (national)'!$B$5:$BC$13,18,FALSE)</f>
        <v>3.9137268094936042</v>
      </c>
      <c r="T135" s="73">
        <v>149.80000000000001</v>
      </c>
      <c r="U135" s="73">
        <v>0.49592688257500495</v>
      </c>
      <c r="V135" s="73">
        <f>VLOOKUP($B135,'Indicator Data (national)'!$B$5:$BC$13,21,FALSE)</f>
        <v>0.4</v>
      </c>
      <c r="W135" s="128" t="s">
        <v>103</v>
      </c>
      <c r="X135" s="73">
        <f>VLOOKUP($B135,'Indicator Data (national)'!$B$5:$BC$13,22,FALSE)</f>
        <v>26</v>
      </c>
      <c r="Y135" s="73">
        <f>VLOOKUP($B135,'Indicator Data (national)'!$B$5:$BC$13,23,FALSE)</f>
        <v>151</v>
      </c>
      <c r="Z135" s="73">
        <v>3.1</v>
      </c>
      <c r="AA135" s="73">
        <v>0</v>
      </c>
      <c r="AB135" s="73">
        <v>0</v>
      </c>
      <c r="AC135" s="73">
        <f>VLOOKUP($B135,'Indicator Data (national)'!$B$5:$BC$13,25,FALSE)</f>
        <v>41.9</v>
      </c>
      <c r="AD135" s="73">
        <v>181</v>
      </c>
      <c r="AE135" s="73">
        <f>VLOOKUP($B135,'Indicator Data (national)'!$B$5:$BC$13,27,FALSE)</f>
        <v>0.70726663629031794</v>
      </c>
      <c r="AF135" s="73">
        <v>0.44700000000000001</v>
      </c>
      <c r="AG135" s="75">
        <v>0</v>
      </c>
      <c r="AH135" s="75">
        <v>0</v>
      </c>
      <c r="AI135" s="75">
        <v>0</v>
      </c>
      <c r="AJ135" s="73" t="s">
        <v>103</v>
      </c>
      <c r="AK135" s="75">
        <v>0</v>
      </c>
      <c r="AL135" s="75">
        <v>0</v>
      </c>
      <c r="AM135" s="75"/>
      <c r="AN135" s="73">
        <v>22.252328535139711</v>
      </c>
      <c r="AO135" s="74"/>
      <c r="AP135" s="73">
        <v>0</v>
      </c>
      <c r="AQ135" s="73">
        <v>0.30482641828958512</v>
      </c>
      <c r="AR135" s="73">
        <v>0</v>
      </c>
      <c r="AS135" s="73">
        <v>20.406435224386112</v>
      </c>
      <c r="AT135" s="73">
        <v>0</v>
      </c>
      <c r="AU135" s="73" t="str">
        <f>VLOOKUP($B135,'Indicator Data (national)'!$B$5:$BC$13,39,FALSE)</f>
        <v>No data</v>
      </c>
      <c r="AV135" s="73">
        <f>VLOOKUP($B135,'Indicator Data (national)'!$B$5:$BC$13,40,FALSE)</f>
        <v>-1.4959820508956909</v>
      </c>
      <c r="AW135" s="73">
        <v>22</v>
      </c>
      <c r="AX135" s="73" t="s">
        <v>103</v>
      </c>
      <c r="AY135" s="73">
        <v>35.391469999999998</v>
      </c>
      <c r="AZ135" s="73">
        <f>VLOOKUP($B135,'Indicator Data (national)'!$B$5:$BC$13,44,FALSE)</f>
        <v>2.2999999999999998</v>
      </c>
      <c r="BA135" s="73">
        <f>VLOOKUP($B135,'Indicator Data (national)'!$B$5:$BC$13,45,FALSE)</f>
        <v>35.5643768253939</v>
      </c>
      <c r="BB135" s="73">
        <v>11.7</v>
      </c>
      <c r="BC135" s="73">
        <v>50.2</v>
      </c>
      <c r="BD135" s="75"/>
      <c r="BE135" s="75">
        <v>25483</v>
      </c>
      <c r="BF135" s="73">
        <f>VLOOKUP($B135,'Indicator Data (national)'!$B$5:$BC$13,51,FALSE)</f>
        <v>0</v>
      </c>
      <c r="BG135" s="73">
        <f>VLOOKUP($B135,'Indicator Data (national)'!$B$5:$BC$13,52,FALSE)</f>
        <v>0</v>
      </c>
      <c r="BH135" s="73">
        <f>VLOOKUP($B135,'Indicator Data (national)'!$B$5:$BC$13,53,FALSE)</f>
        <v>1.2348319999999999</v>
      </c>
    </row>
    <row r="136" spans="1:60" x14ac:dyDescent="0.25">
      <c r="A136" s="17" t="s">
        <v>477</v>
      </c>
      <c r="B136" t="s">
        <v>4</v>
      </c>
      <c r="C136" s="127" t="s">
        <v>607</v>
      </c>
      <c r="D136" s="73">
        <v>3</v>
      </c>
      <c r="E136" s="75">
        <v>126043</v>
      </c>
      <c r="F136" s="75">
        <v>109832</v>
      </c>
      <c r="G136" s="75">
        <v>0</v>
      </c>
      <c r="H136" s="73">
        <v>0</v>
      </c>
      <c r="I136" s="75"/>
      <c r="J136" s="75">
        <v>3</v>
      </c>
      <c r="K136" s="75">
        <v>0</v>
      </c>
      <c r="L136" s="73">
        <f>VLOOKUP($B136,'Indicator Data (national)'!$B$5:$BC$13,12,FALSE)</f>
        <v>-1.1007781028747559</v>
      </c>
      <c r="M136" s="73">
        <v>0.44700000000000001</v>
      </c>
      <c r="N136" s="73">
        <v>0.67253350000000001</v>
      </c>
      <c r="O136" s="73">
        <v>0</v>
      </c>
      <c r="P136" s="75">
        <f>VLOOKUP($B136,'Indicator Data (national)'!$B$5:$BC$13,15,FALSE)</f>
        <v>1053317376</v>
      </c>
      <c r="Q136" s="75">
        <f>VLOOKUP($B136,'Indicator Data (national)'!$B$5:$BC$13,16,FALSE)</f>
        <v>478.59</v>
      </c>
      <c r="R136" s="75">
        <f>VLOOKUP($B136,'Indicator Data (national)'!$B$5:$BC$13,17,FALSE)</f>
        <v>399.33</v>
      </c>
      <c r="S136" s="73">
        <f>VLOOKUP($B136,'Indicator Data (national)'!$B$5:$BC$13,18,FALSE)</f>
        <v>3.9137268094936042</v>
      </c>
      <c r="T136" s="73">
        <v>149.80000000000001</v>
      </c>
      <c r="U136" s="73">
        <v>0.25799566038068694</v>
      </c>
      <c r="V136" s="73">
        <f>VLOOKUP($B136,'Indicator Data (national)'!$B$5:$BC$13,21,FALSE)</f>
        <v>0.4</v>
      </c>
      <c r="W136" s="128">
        <v>29.678250452906568</v>
      </c>
      <c r="X136" s="73">
        <f>VLOOKUP($B136,'Indicator Data (national)'!$B$5:$BC$13,22,FALSE)</f>
        <v>26</v>
      </c>
      <c r="Y136" s="73">
        <f>VLOOKUP($B136,'Indicator Data (national)'!$B$5:$BC$13,23,FALSE)</f>
        <v>151</v>
      </c>
      <c r="Z136" s="73">
        <v>3.1</v>
      </c>
      <c r="AA136" s="73">
        <v>0</v>
      </c>
      <c r="AB136" s="73">
        <v>1</v>
      </c>
      <c r="AC136" s="73">
        <f>VLOOKUP($B136,'Indicator Data (national)'!$B$5:$BC$13,25,FALSE)</f>
        <v>41.9</v>
      </c>
      <c r="AD136" s="73">
        <v>181</v>
      </c>
      <c r="AE136" s="73">
        <f>VLOOKUP($B136,'Indicator Data (national)'!$B$5:$BC$13,27,FALSE)</f>
        <v>0.70726663629031794</v>
      </c>
      <c r="AF136" s="73">
        <v>0.44700000000000001</v>
      </c>
      <c r="AG136" s="75">
        <v>0</v>
      </c>
      <c r="AH136" s="75">
        <v>225221.66014602905</v>
      </c>
      <c r="AI136" s="75">
        <v>0</v>
      </c>
      <c r="AJ136" s="73">
        <v>3</v>
      </c>
      <c r="AK136" s="75">
        <v>0</v>
      </c>
      <c r="AL136" s="75">
        <v>159729</v>
      </c>
      <c r="AM136" s="75"/>
      <c r="AN136" s="73">
        <v>9.5118889214647098</v>
      </c>
      <c r="AO136" s="74"/>
      <c r="AP136" s="73">
        <v>0</v>
      </c>
      <c r="AQ136" s="73">
        <v>0.29994812927087794</v>
      </c>
      <c r="AR136" s="73">
        <v>0</v>
      </c>
      <c r="AS136" s="73">
        <v>20.400231538906805</v>
      </c>
      <c r="AT136" s="73">
        <v>0</v>
      </c>
      <c r="AU136" s="73" t="str">
        <f>VLOOKUP($B136,'Indicator Data (national)'!$B$5:$BC$13,39,FALSE)</f>
        <v>No data</v>
      </c>
      <c r="AV136" s="73">
        <f>VLOOKUP($B136,'Indicator Data (national)'!$B$5:$BC$13,40,FALSE)</f>
        <v>-1.4959820508956909</v>
      </c>
      <c r="AW136" s="73">
        <v>22</v>
      </c>
      <c r="AX136" s="73" t="s">
        <v>103</v>
      </c>
      <c r="AY136" s="73">
        <v>35.391469999999998</v>
      </c>
      <c r="AZ136" s="73">
        <f>VLOOKUP($B136,'Indicator Data (national)'!$B$5:$BC$13,44,FALSE)</f>
        <v>2.2999999999999998</v>
      </c>
      <c r="BA136" s="73">
        <f>VLOOKUP($B136,'Indicator Data (national)'!$B$5:$BC$13,45,FALSE)</f>
        <v>35.5643768253939</v>
      </c>
      <c r="BB136" s="73">
        <v>11.7</v>
      </c>
      <c r="BC136" s="73">
        <v>50.2</v>
      </c>
      <c r="BD136" s="75"/>
      <c r="BE136" s="75">
        <v>508383</v>
      </c>
      <c r="BF136" s="73">
        <f>VLOOKUP($B136,'Indicator Data (national)'!$B$5:$BC$13,51,FALSE)</f>
        <v>0</v>
      </c>
      <c r="BG136" s="73">
        <f>VLOOKUP($B136,'Indicator Data (national)'!$B$5:$BC$13,52,FALSE)</f>
        <v>0</v>
      </c>
      <c r="BH136" s="73">
        <f>VLOOKUP($B136,'Indicator Data (national)'!$B$5:$BC$13,53,FALSE)</f>
        <v>1.2348319999999999</v>
      </c>
    </row>
    <row r="137" spans="1:60" x14ac:dyDescent="0.25">
      <c r="A137" s="17"/>
      <c r="B137"/>
      <c r="C137" s="17"/>
      <c r="D137" s="75"/>
      <c r="E137" s="75"/>
      <c r="F137" s="75"/>
      <c r="G137" s="75"/>
      <c r="H137" s="75"/>
      <c r="I137" s="75"/>
      <c r="J137" s="75"/>
      <c r="K137" s="73"/>
      <c r="L137" s="73"/>
      <c r="M137" s="73"/>
      <c r="N137" s="73"/>
      <c r="O137" s="73"/>
      <c r="P137" s="75"/>
      <c r="Q137" s="75"/>
      <c r="R137" s="75"/>
      <c r="S137" s="73"/>
      <c r="T137" s="74"/>
      <c r="U137" s="74"/>
      <c r="V137" s="74"/>
      <c r="W137" s="74"/>
      <c r="X137" s="75"/>
      <c r="Y137" s="75"/>
      <c r="Z137" s="74"/>
      <c r="AA137" s="74"/>
      <c r="AB137" s="74"/>
      <c r="AC137" s="73"/>
      <c r="AD137" s="74"/>
      <c r="AE137" s="73"/>
      <c r="AF137" s="73"/>
      <c r="AG137" s="75"/>
      <c r="AH137" s="75"/>
      <c r="AI137" s="75"/>
      <c r="AJ137" s="75"/>
      <c r="AK137" s="75"/>
      <c r="AL137" s="75"/>
      <c r="AM137" s="75"/>
      <c r="AN137" s="75"/>
      <c r="AO137" s="74"/>
      <c r="AP137" s="74"/>
      <c r="AQ137" s="74"/>
      <c r="AR137" s="74"/>
      <c r="AS137" s="73"/>
      <c r="AT137" s="74"/>
      <c r="AU137" s="73"/>
      <c r="AV137" s="73"/>
      <c r="AW137" s="75"/>
      <c r="AX137" s="74"/>
      <c r="AY137" s="73"/>
      <c r="AZ137" s="73"/>
      <c r="BA137" s="73"/>
      <c r="BB137" s="74"/>
      <c r="BC137" s="74"/>
      <c r="BD137" s="75"/>
      <c r="BE137" s="75"/>
    </row>
    <row r="138" spans="1:60" x14ac:dyDescent="0.25">
      <c r="A138" s="17"/>
      <c r="B138"/>
      <c r="C138" s="17"/>
      <c r="D138" s="75"/>
      <c r="E138" s="75"/>
      <c r="F138" s="75"/>
      <c r="G138" s="75"/>
      <c r="H138" s="75"/>
      <c r="I138" s="75"/>
      <c r="J138" s="75"/>
      <c r="K138" s="73"/>
      <c r="L138" s="73"/>
      <c r="M138" s="73"/>
      <c r="N138" s="73"/>
      <c r="O138" s="73"/>
      <c r="P138" s="75"/>
      <c r="Q138" s="75"/>
      <c r="R138" s="75"/>
      <c r="S138" s="73"/>
      <c r="T138" s="74"/>
      <c r="U138" s="74"/>
      <c r="V138" s="74"/>
      <c r="W138" s="74"/>
      <c r="X138" s="75"/>
      <c r="Y138" s="75"/>
      <c r="Z138" s="74"/>
      <c r="AA138" s="74"/>
      <c r="AB138" s="74"/>
      <c r="AC138" s="73"/>
      <c r="AD138" s="74"/>
      <c r="AE138" s="73"/>
      <c r="AF138" s="73"/>
      <c r="AG138" s="75"/>
      <c r="AH138" s="75"/>
      <c r="AI138" s="75"/>
      <c r="AJ138" s="75"/>
      <c r="AK138" s="75"/>
      <c r="AL138" s="75"/>
      <c r="AM138" s="75"/>
      <c r="AN138" s="75"/>
      <c r="AO138" s="74"/>
      <c r="AP138" s="74"/>
      <c r="AQ138" s="74"/>
      <c r="AR138" s="74"/>
      <c r="AS138" s="73"/>
      <c r="AT138" s="74"/>
      <c r="AU138" s="73"/>
      <c r="AV138" s="73"/>
      <c r="AW138" s="75"/>
      <c r="AX138" s="74"/>
      <c r="AY138" s="73"/>
      <c r="AZ138" s="73"/>
      <c r="BA138" s="73"/>
      <c r="BB138" s="74"/>
      <c r="BC138" s="74"/>
      <c r="BD138" s="75"/>
      <c r="BE138" s="75"/>
    </row>
    <row r="139" spans="1:60" x14ac:dyDescent="0.25">
      <c r="A139" s="17"/>
      <c r="B139"/>
      <c r="C139" s="17"/>
      <c r="D139" s="75"/>
      <c r="E139" s="75"/>
      <c r="F139" s="75"/>
      <c r="G139" s="75"/>
      <c r="H139" s="75"/>
      <c r="I139" s="75"/>
      <c r="J139" s="75"/>
      <c r="K139" s="73"/>
      <c r="L139" s="73"/>
      <c r="M139" s="73"/>
      <c r="N139" s="73"/>
      <c r="O139" s="73"/>
      <c r="P139" s="75"/>
      <c r="Q139" s="75"/>
      <c r="R139" s="75"/>
      <c r="S139" s="73"/>
      <c r="T139" s="74"/>
      <c r="U139" s="74"/>
      <c r="V139" s="74"/>
      <c r="W139" s="74"/>
      <c r="X139" s="75"/>
      <c r="Y139" s="75"/>
      <c r="Z139" s="74"/>
      <c r="AA139" s="74"/>
      <c r="AB139" s="74"/>
      <c r="AC139" s="73"/>
      <c r="AD139" s="74"/>
      <c r="AE139" s="73"/>
      <c r="AF139" s="73"/>
      <c r="AG139" s="75"/>
      <c r="AH139" s="75"/>
      <c r="AI139" s="75"/>
      <c r="AJ139" s="75"/>
      <c r="AK139" s="75"/>
      <c r="AL139" s="75"/>
      <c r="AM139" s="75"/>
      <c r="AN139" s="75"/>
      <c r="AO139" s="74"/>
      <c r="AP139" s="74"/>
      <c r="AQ139" s="74"/>
      <c r="AR139" s="74"/>
      <c r="AS139" s="73"/>
      <c r="AT139" s="74"/>
      <c r="AU139" s="73"/>
      <c r="AV139" s="73"/>
      <c r="AW139" s="75"/>
      <c r="AX139" s="74"/>
      <c r="AY139" s="73"/>
      <c r="AZ139" s="73"/>
      <c r="BA139" s="73"/>
      <c r="BB139" s="74"/>
      <c r="BC139" s="74"/>
      <c r="BD139" s="75"/>
      <c r="BE139" s="75"/>
    </row>
    <row r="140" spans="1:60" x14ac:dyDescent="0.25">
      <c r="A140" s="17"/>
      <c r="B140"/>
      <c r="C140" s="17"/>
      <c r="D140" s="75"/>
      <c r="E140" s="75"/>
      <c r="F140" s="75"/>
      <c r="G140" s="75"/>
      <c r="H140" s="75"/>
      <c r="I140" s="75"/>
      <c r="J140" s="75"/>
      <c r="K140" s="73"/>
      <c r="L140" s="73"/>
      <c r="M140" s="73"/>
      <c r="N140" s="73"/>
      <c r="O140" s="73"/>
      <c r="P140" s="75"/>
      <c r="Q140" s="75"/>
      <c r="R140" s="75"/>
      <c r="S140" s="73"/>
      <c r="T140" s="74"/>
      <c r="U140" s="74"/>
      <c r="V140" s="74"/>
      <c r="W140" s="74"/>
      <c r="X140" s="75"/>
      <c r="Y140" s="75"/>
      <c r="Z140" s="74"/>
      <c r="AA140" s="74"/>
      <c r="AB140" s="74"/>
      <c r="AC140" s="73"/>
      <c r="AD140" s="74"/>
      <c r="AE140" s="73"/>
      <c r="AF140" s="73"/>
      <c r="AG140" s="75"/>
      <c r="AH140" s="75"/>
      <c r="AI140" s="75"/>
      <c r="AJ140" s="75"/>
      <c r="AK140" s="75"/>
      <c r="AL140" s="75"/>
      <c r="AM140" s="75"/>
      <c r="AN140" s="75"/>
      <c r="AO140" s="74"/>
      <c r="AP140" s="74"/>
      <c r="AQ140" s="74"/>
      <c r="AR140" s="74"/>
      <c r="AS140" s="73"/>
      <c r="AT140" s="74"/>
      <c r="AU140" s="73"/>
      <c r="AV140" s="73"/>
      <c r="AW140" s="75"/>
      <c r="AX140" s="74"/>
      <c r="AY140" s="73"/>
      <c r="AZ140" s="73"/>
      <c r="BA140" s="73"/>
      <c r="BB140" s="74"/>
      <c r="BC140" s="74"/>
      <c r="BD140" s="75"/>
      <c r="BE140" s="75"/>
    </row>
    <row r="141" spans="1:60" x14ac:dyDescent="0.25">
      <c r="A141" s="17"/>
      <c r="B141"/>
      <c r="C141" s="17"/>
      <c r="D141" s="75"/>
      <c r="E141" s="75"/>
      <c r="F141" s="75"/>
      <c r="G141" s="75"/>
      <c r="H141" s="75"/>
      <c r="I141" s="75"/>
      <c r="J141" s="75"/>
      <c r="K141" s="73"/>
      <c r="L141" s="73"/>
      <c r="M141" s="73"/>
      <c r="N141" s="73"/>
      <c r="O141" s="73"/>
      <c r="P141" s="75"/>
      <c r="Q141" s="75"/>
      <c r="R141" s="75"/>
      <c r="S141" s="73"/>
      <c r="T141" s="74"/>
      <c r="U141" s="74"/>
      <c r="V141" s="74"/>
      <c r="W141" s="74"/>
      <c r="X141" s="75"/>
      <c r="Y141" s="75"/>
      <c r="Z141" s="74"/>
      <c r="AA141" s="74"/>
      <c r="AB141" s="74"/>
      <c r="AC141" s="73"/>
      <c r="AD141" s="74"/>
      <c r="AE141" s="73"/>
      <c r="AF141" s="73"/>
      <c r="AG141" s="75"/>
      <c r="AH141" s="75"/>
      <c r="AI141" s="75"/>
      <c r="AJ141" s="75"/>
      <c r="AK141" s="75"/>
      <c r="AL141" s="75"/>
      <c r="AM141" s="75"/>
      <c r="AN141" s="75"/>
      <c r="AO141" s="74"/>
      <c r="AP141" s="74"/>
      <c r="AQ141" s="74"/>
      <c r="AR141" s="74"/>
      <c r="AS141" s="73"/>
      <c r="AT141" s="74"/>
      <c r="AU141" s="73"/>
      <c r="AV141" s="73"/>
      <c r="AW141" s="75"/>
      <c r="AX141" s="74"/>
      <c r="AY141" s="73"/>
      <c r="AZ141" s="73"/>
      <c r="BA141" s="73"/>
      <c r="BB141" s="74"/>
      <c r="BC141" s="74"/>
      <c r="BD141" s="75"/>
      <c r="BE141" s="75"/>
    </row>
    <row r="142" spans="1:60" x14ac:dyDescent="0.25">
      <c r="A142" s="17"/>
      <c r="B142"/>
      <c r="C142" s="17"/>
      <c r="D142" s="75"/>
      <c r="E142" s="75"/>
      <c r="F142" s="75"/>
      <c r="G142" s="75"/>
      <c r="H142" s="75"/>
      <c r="I142" s="75"/>
      <c r="J142" s="75"/>
      <c r="K142" s="73"/>
      <c r="L142" s="73"/>
      <c r="M142" s="73"/>
      <c r="N142" s="73"/>
      <c r="O142" s="73"/>
      <c r="P142" s="75"/>
      <c r="Q142" s="75"/>
      <c r="R142" s="75"/>
      <c r="S142" s="73"/>
      <c r="T142" s="74"/>
      <c r="U142" s="74"/>
      <c r="V142" s="74"/>
      <c r="W142" s="74"/>
      <c r="X142" s="75"/>
      <c r="Y142" s="75"/>
      <c r="Z142" s="74"/>
      <c r="AA142" s="74"/>
      <c r="AB142" s="74"/>
      <c r="AC142" s="73"/>
      <c r="AD142" s="74"/>
      <c r="AE142" s="73"/>
      <c r="AF142" s="73"/>
      <c r="AG142" s="75"/>
      <c r="AH142" s="75"/>
      <c r="AI142" s="75"/>
      <c r="AJ142" s="75"/>
      <c r="AK142" s="75"/>
      <c r="AL142" s="75"/>
      <c r="AM142" s="75"/>
      <c r="AN142" s="75"/>
      <c r="AO142" s="74"/>
      <c r="AP142" s="74"/>
      <c r="AQ142" s="74"/>
      <c r="AR142" s="74"/>
      <c r="AS142" s="73"/>
      <c r="AT142" s="74"/>
      <c r="AU142" s="73"/>
      <c r="AV142" s="73"/>
      <c r="AW142" s="75"/>
      <c r="AX142" s="74"/>
      <c r="AY142" s="73"/>
      <c r="AZ142" s="73"/>
      <c r="BA142" s="73"/>
      <c r="BB142" s="74"/>
      <c r="BC142" s="74"/>
      <c r="BD142" s="75"/>
      <c r="BE142" s="75"/>
    </row>
    <row r="143" spans="1:60" x14ac:dyDescent="0.25">
      <c r="A143" s="17"/>
      <c r="B143"/>
      <c r="C143" s="17"/>
      <c r="D143" s="75"/>
      <c r="E143" s="75"/>
      <c r="F143" s="75"/>
      <c r="G143" s="75"/>
      <c r="H143" s="75"/>
      <c r="I143" s="75"/>
      <c r="J143" s="75"/>
      <c r="K143" s="73"/>
      <c r="L143" s="73"/>
      <c r="M143" s="73"/>
      <c r="N143" s="73"/>
      <c r="O143" s="73"/>
      <c r="P143" s="75"/>
      <c r="Q143" s="75"/>
      <c r="R143" s="75"/>
      <c r="S143" s="73"/>
      <c r="T143" s="74"/>
      <c r="U143" s="74"/>
      <c r="V143" s="74"/>
      <c r="W143" s="74"/>
      <c r="X143" s="75"/>
      <c r="Y143" s="75"/>
      <c r="Z143" s="74"/>
      <c r="AA143" s="74"/>
      <c r="AB143" s="74"/>
      <c r="AC143" s="73"/>
      <c r="AD143" s="74"/>
      <c r="AE143" s="73"/>
      <c r="AF143" s="73"/>
      <c r="AG143" s="75"/>
      <c r="AH143" s="75"/>
      <c r="AI143" s="75"/>
      <c r="AJ143" s="75"/>
      <c r="AK143" s="75"/>
      <c r="AL143" s="75"/>
      <c r="AM143" s="75"/>
      <c r="AN143" s="75"/>
      <c r="AO143" s="74"/>
      <c r="AP143" s="74"/>
      <c r="AQ143" s="74"/>
      <c r="AR143" s="74"/>
      <c r="AS143" s="73"/>
      <c r="AT143" s="74"/>
      <c r="AU143" s="73"/>
      <c r="AV143" s="73"/>
      <c r="AW143" s="75"/>
      <c r="AX143" s="74"/>
      <c r="AY143" s="73"/>
      <c r="AZ143" s="73"/>
      <c r="BA143" s="73"/>
      <c r="BB143" s="74"/>
      <c r="BC143" s="74"/>
      <c r="BD143" s="75"/>
      <c r="BE143" s="75"/>
    </row>
    <row r="144" spans="1:60" x14ac:dyDescent="0.25">
      <c r="A144" s="17"/>
      <c r="B144"/>
      <c r="C144" s="17"/>
      <c r="D144" s="75"/>
      <c r="E144" s="75"/>
      <c r="F144" s="75"/>
      <c r="G144" s="75"/>
      <c r="H144" s="75"/>
      <c r="I144" s="75"/>
      <c r="J144" s="75"/>
      <c r="K144" s="73"/>
      <c r="L144" s="73"/>
      <c r="M144" s="73"/>
      <c r="N144" s="73"/>
      <c r="O144" s="73"/>
      <c r="P144" s="75"/>
      <c r="Q144" s="75"/>
      <c r="R144" s="75"/>
      <c r="S144" s="73"/>
      <c r="T144" s="74"/>
      <c r="U144" s="74"/>
      <c r="V144" s="74"/>
      <c r="W144" s="74"/>
      <c r="X144" s="75"/>
      <c r="Y144" s="75"/>
      <c r="Z144" s="74"/>
      <c r="AA144" s="74"/>
      <c r="AB144" s="74"/>
      <c r="AC144" s="73"/>
      <c r="AD144" s="74"/>
      <c r="AE144" s="73"/>
      <c r="AF144" s="73"/>
      <c r="AG144" s="75"/>
      <c r="AH144" s="75"/>
      <c r="AI144" s="75"/>
      <c r="AJ144" s="75"/>
      <c r="AK144" s="75"/>
      <c r="AL144" s="75"/>
      <c r="AM144" s="75"/>
      <c r="AN144" s="75"/>
      <c r="AO144" s="74"/>
      <c r="AP144" s="74"/>
      <c r="AQ144" s="74"/>
      <c r="AR144" s="74"/>
      <c r="AS144" s="73"/>
      <c r="AT144" s="74"/>
      <c r="AU144" s="73"/>
      <c r="AV144" s="73"/>
      <c r="AW144" s="75"/>
      <c r="AX144" s="74"/>
      <c r="AY144" s="73"/>
      <c r="AZ144" s="73"/>
      <c r="BA144" s="73"/>
      <c r="BB144" s="74"/>
      <c r="BC144" s="74"/>
      <c r="BD144" s="75"/>
      <c r="BE144" s="75"/>
    </row>
    <row r="145" spans="1:57" x14ac:dyDescent="0.25">
      <c r="A145" s="17"/>
      <c r="B145"/>
      <c r="C145" s="17"/>
      <c r="D145" s="75"/>
      <c r="E145" s="75"/>
      <c r="F145" s="75"/>
      <c r="G145" s="75"/>
      <c r="H145" s="75"/>
      <c r="I145" s="75"/>
      <c r="J145" s="75"/>
      <c r="K145" s="73"/>
      <c r="L145" s="73"/>
      <c r="M145" s="73"/>
      <c r="N145" s="73"/>
      <c r="O145" s="73"/>
      <c r="P145" s="75"/>
      <c r="Q145" s="75"/>
      <c r="R145" s="75"/>
      <c r="S145" s="73"/>
      <c r="T145" s="74"/>
      <c r="U145" s="74"/>
      <c r="V145" s="74"/>
      <c r="W145" s="74"/>
      <c r="X145" s="75"/>
      <c r="Y145" s="75"/>
      <c r="Z145" s="74"/>
      <c r="AA145" s="74"/>
      <c r="AB145" s="74"/>
      <c r="AC145" s="73"/>
      <c r="AD145" s="74"/>
      <c r="AE145" s="73"/>
      <c r="AF145" s="73"/>
      <c r="AG145" s="75"/>
      <c r="AH145" s="75"/>
      <c r="AI145" s="75"/>
      <c r="AJ145" s="75"/>
      <c r="AK145" s="75"/>
      <c r="AL145" s="75"/>
      <c r="AM145" s="75"/>
      <c r="AN145" s="75"/>
      <c r="AO145" s="74"/>
      <c r="AP145" s="74"/>
      <c r="AQ145" s="74"/>
      <c r="AR145" s="74"/>
      <c r="AS145" s="73"/>
      <c r="AT145" s="74"/>
      <c r="AU145" s="73"/>
      <c r="AV145" s="73"/>
      <c r="AW145" s="75"/>
      <c r="AX145" s="74"/>
      <c r="AY145" s="73"/>
      <c r="AZ145" s="73"/>
      <c r="BA145" s="73"/>
      <c r="BB145" s="74"/>
      <c r="BC145" s="74"/>
      <c r="BD145" s="75"/>
      <c r="BE145" s="75"/>
    </row>
    <row r="146" spans="1:57" x14ac:dyDescent="0.25">
      <c r="A146" s="17"/>
      <c r="B146"/>
      <c r="C146" s="17"/>
      <c r="D146" s="75"/>
      <c r="E146" s="75"/>
      <c r="F146" s="75"/>
      <c r="G146" s="75"/>
      <c r="H146" s="75"/>
      <c r="I146" s="75"/>
      <c r="J146" s="75"/>
      <c r="K146" s="73"/>
      <c r="L146" s="73"/>
      <c r="M146" s="73"/>
      <c r="N146" s="73"/>
      <c r="O146" s="73"/>
      <c r="P146" s="75"/>
      <c r="Q146" s="75"/>
      <c r="R146" s="75"/>
      <c r="S146" s="73"/>
      <c r="T146" s="74"/>
      <c r="U146" s="74"/>
      <c r="V146" s="74"/>
      <c r="W146" s="74"/>
      <c r="X146" s="75"/>
      <c r="Y146" s="75"/>
      <c r="Z146" s="74"/>
      <c r="AA146" s="74"/>
      <c r="AB146" s="74"/>
      <c r="AC146" s="73"/>
      <c r="AD146" s="74"/>
      <c r="AE146" s="73"/>
      <c r="AF146" s="73"/>
      <c r="AG146" s="75"/>
      <c r="AH146" s="75"/>
      <c r="AI146" s="75"/>
      <c r="AJ146" s="75"/>
      <c r="AK146" s="75"/>
      <c r="AL146" s="75"/>
      <c r="AM146" s="75"/>
      <c r="AN146" s="75"/>
      <c r="AO146" s="74"/>
      <c r="AP146" s="74"/>
      <c r="AQ146" s="74"/>
      <c r="AR146" s="74"/>
      <c r="AS146" s="73"/>
      <c r="AT146" s="74"/>
      <c r="AU146" s="73"/>
      <c r="AV146" s="73"/>
      <c r="AW146" s="75"/>
      <c r="AX146" s="74"/>
      <c r="AY146" s="73"/>
      <c r="AZ146" s="73"/>
      <c r="BA146" s="73"/>
      <c r="BB146" s="74"/>
      <c r="BC146" s="74"/>
      <c r="BD146" s="75"/>
      <c r="BE146" s="75"/>
    </row>
    <row r="147" spans="1:57" x14ac:dyDescent="0.25">
      <c r="A147" s="17"/>
      <c r="B147"/>
      <c r="C147" s="17"/>
      <c r="D147" s="75"/>
      <c r="E147" s="75"/>
      <c r="F147" s="75"/>
      <c r="G147" s="75"/>
      <c r="H147" s="75"/>
      <c r="I147" s="75"/>
      <c r="J147" s="75"/>
      <c r="K147" s="73"/>
      <c r="L147" s="73"/>
      <c r="M147" s="73"/>
      <c r="N147" s="73"/>
      <c r="O147" s="73"/>
      <c r="P147" s="75"/>
      <c r="Q147" s="75"/>
      <c r="R147" s="75"/>
      <c r="S147" s="73"/>
      <c r="T147" s="74"/>
      <c r="U147" s="74"/>
      <c r="V147" s="74"/>
      <c r="W147" s="74"/>
      <c r="X147" s="75"/>
      <c r="Y147" s="75"/>
      <c r="Z147" s="74"/>
      <c r="AA147" s="74"/>
      <c r="AB147" s="74"/>
      <c r="AC147" s="73"/>
      <c r="AD147" s="74"/>
      <c r="AE147" s="73"/>
      <c r="AF147" s="73"/>
      <c r="AG147" s="75"/>
      <c r="AH147" s="75"/>
      <c r="AI147" s="75"/>
      <c r="AJ147" s="75"/>
      <c r="AK147" s="75"/>
      <c r="AL147" s="75"/>
      <c r="AM147" s="75"/>
      <c r="AN147" s="75"/>
      <c r="AO147" s="74"/>
      <c r="AP147" s="74"/>
      <c r="AQ147" s="74"/>
      <c r="AR147" s="74"/>
      <c r="AS147" s="73"/>
      <c r="AT147" s="74"/>
      <c r="AU147" s="73"/>
      <c r="AV147" s="73"/>
      <c r="AW147" s="75"/>
      <c r="AX147" s="74"/>
      <c r="AY147" s="73"/>
      <c r="AZ147" s="73"/>
      <c r="BA147" s="73"/>
      <c r="BB147" s="74"/>
      <c r="BC147" s="74"/>
      <c r="BD147" s="75"/>
      <c r="BE147" s="75"/>
    </row>
    <row r="148" spans="1:57" x14ac:dyDescent="0.25">
      <c r="A148" s="17"/>
      <c r="B148"/>
      <c r="C148" s="17"/>
      <c r="D148" s="75"/>
      <c r="E148" s="75"/>
      <c r="F148" s="75"/>
      <c r="G148" s="75"/>
      <c r="H148" s="75"/>
      <c r="I148" s="75"/>
      <c r="J148" s="75"/>
      <c r="K148" s="73"/>
      <c r="L148" s="73"/>
      <c r="M148" s="73"/>
      <c r="N148" s="73"/>
      <c r="O148" s="73"/>
      <c r="P148" s="75"/>
      <c r="Q148" s="75"/>
      <c r="R148" s="75"/>
      <c r="S148" s="73"/>
      <c r="T148" s="74"/>
      <c r="U148" s="74"/>
      <c r="V148" s="74"/>
      <c r="W148" s="74"/>
      <c r="X148" s="75"/>
      <c r="Y148" s="75"/>
      <c r="Z148" s="74"/>
      <c r="AA148" s="74"/>
      <c r="AB148" s="74"/>
      <c r="AC148" s="73"/>
      <c r="AD148" s="74"/>
      <c r="AE148" s="73"/>
      <c r="AF148" s="73"/>
      <c r="AG148" s="75"/>
      <c r="AH148" s="75"/>
      <c r="AI148" s="75"/>
      <c r="AJ148" s="75"/>
      <c r="AK148" s="75"/>
      <c r="AL148" s="75"/>
      <c r="AM148" s="75"/>
      <c r="AN148" s="75"/>
      <c r="AO148" s="74"/>
      <c r="AP148" s="74"/>
      <c r="AQ148" s="74"/>
      <c r="AR148" s="74"/>
      <c r="AS148" s="73"/>
      <c r="AT148" s="74"/>
      <c r="AU148" s="73"/>
      <c r="AV148" s="73"/>
      <c r="AW148" s="75"/>
      <c r="AX148" s="74"/>
      <c r="AY148" s="73"/>
      <c r="AZ148" s="73"/>
      <c r="BA148" s="73"/>
      <c r="BB148" s="74"/>
      <c r="BC148" s="74"/>
      <c r="BD148" s="75"/>
      <c r="BE148" s="75"/>
    </row>
    <row r="149" spans="1:57" x14ac:dyDescent="0.25">
      <c r="A149" s="17"/>
      <c r="B149"/>
      <c r="C149" s="17"/>
      <c r="D149" s="75"/>
      <c r="E149" s="75"/>
      <c r="F149" s="75"/>
      <c r="G149" s="75"/>
      <c r="H149" s="75"/>
      <c r="I149" s="75"/>
      <c r="J149" s="75"/>
      <c r="K149" s="73"/>
      <c r="L149" s="73"/>
      <c r="M149" s="73"/>
      <c r="N149" s="73"/>
      <c r="O149" s="73"/>
      <c r="P149" s="75"/>
      <c r="Q149" s="75"/>
      <c r="R149" s="75"/>
      <c r="S149" s="73"/>
      <c r="T149" s="74"/>
      <c r="U149" s="74"/>
      <c r="V149" s="74"/>
      <c r="W149" s="74"/>
      <c r="X149" s="75"/>
      <c r="Y149" s="75"/>
      <c r="Z149" s="74"/>
      <c r="AA149" s="74"/>
      <c r="AB149" s="74"/>
      <c r="AC149" s="73"/>
      <c r="AD149" s="74"/>
      <c r="AE149" s="73"/>
      <c r="AF149" s="73"/>
      <c r="AG149" s="75"/>
      <c r="AH149" s="75"/>
      <c r="AI149" s="75"/>
      <c r="AJ149" s="75"/>
      <c r="AK149" s="75"/>
      <c r="AL149" s="75"/>
      <c r="AM149" s="75"/>
      <c r="AN149" s="75"/>
      <c r="AO149" s="74"/>
      <c r="AP149" s="74"/>
      <c r="AQ149" s="74"/>
      <c r="AR149" s="74"/>
      <c r="AS149" s="73"/>
      <c r="AT149" s="74"/>
      <c r="AU149" s="73"/>
      <c r="AV149" s="73"/>
      <c r="AW149" s="75"/>
      <c r="AX149" s="74"/>
      <c r="AY149" s="73"/>
      <c r="AZ149" s="73"/>
      <c r="BA149" s="73"/>
      <c r="BB149" s="74"/>
      <c r="BC149" s="74"/>
      <c r="BD149" s="75"/>
      <c r="BE149" s="75"/>
    </row>
    <row r="150" spans="1:57" x14ac:dyDescent="0.25">
      <c r="A150" s="17"/>
      <c r="B150"/>
      <c r="C150" s="17"/>
      <c r="D150" s="75"/>
      <c r="E150" s="75"/>
      <c r="F150" s="75"/>
      <c r="G150" s="75"/>
      <c r="H150" s="75"/>
      <c r="I150" s="75"/>
      <c r="J150" s="75"/>
      <c r="K150" s="73"/>
      <c r="L150" s="73"/>
      <c r="M150" s="73"/>
      <c r="N150" s="73"/>
      <c r="O150" s="73"/>
      <c r="P150" s="75"/>
      <c r="Q150" s="75"/>
      <c r="R150" s="75"/>
      <c r="S150" s="73"/>
      <c r="T150" s="74"/>
      <c r="U150" s="74"/>
      <c r="V150" s="74"/>
      <c r="W150" s="74"/>
      <c r="X150" s="75"/>
      <c r="Y150" s="75"/>
      <c r="Z150" s="74"/>
      <c r="AA150" s="74"/>
      <c r="AB150" s="74"/>
      <c r="AC150" s="73"/>
      <c r="AD150" s="74"/>
      <c r="AE150" s="73"/>
      <c r="AF150" s="73"/>
      <c r="AG150" s="75"/>
      <c r="AH150" s="75"/>
      <c r="AI150" s="75"/>
      <c r="AJ150" s="75"/>
      <c r="AK150" s="75"/>
      <c r="AL150" s="75"/>
      <c r="AM150" s="75"/>
      <c r="AN150" s="75"/>
      <c r="AO150" s="74"/>
      <c r="AP150" s="74"/>
      <c r="AQ150" s="74"/>
      <c r="AR150" s="74"/>
      <c r="AS150" s="73"/>
      <c r="AT150" s="74"/>
      <c r="AU150" s="73"/>
      <c r="AV150" s="73"/>
      <c r="AW150" s="75"/>
      <c r="AX150" s="74"/>
      <c r="AY150" s="73"/>
      <c r="AZ150" s="73"/>
      <c r="BA150" s="73"/>
      <c r="BB150" s="74"/>
      <c r="BC150" s="74"/>
      <c r="BD150" s="75"/>
      <c r="BE150" s="75"/>
    </row>
    <row r="151" spans="1:57" x14ac:dyDescent="0.25">
      <c r="A151" s="17"/>
      <c r="B151"/>
      <c r="C151" s="17"/>
      <c r="D151" s="75"/>
      <c r="E151" s="75"/>
      <c r="F151" s="75"/>
      <c r="G151" s="75"/>
      <c r="H151" s="75"/>
      <c r="I151" s="75"/>
      <c r="J151" s="75"/>
      <c r="K151" s="73"/>
      <c r="L151" s="73"/>
      <c r="M151" s="73"/>
      <c r="N151" s="73"/>
      <c r="O151" s="73"/>
      <c r="P151" s="75"/>
      <c r="Q151" s="75"/>
      <c r="R151" s="75"/>
      <c r="S151" s="73"/>
      <c r="T151" s="74"/>
      <c r="U151" s="74"/>
      <c r="V151" s="74"/>
      <c r="W151" s="74"/>
      <c r="X151" s="75"/>
      <c r="Y151" s="75"/>
      <c r="Z151" s="74"/>
      <c r="AA151" s="74"/>
      <c r="AB151" s="74"/>
      <c r="AC151" s="73"/>
      <c r="AD151" s="74"/>
      <c r="AE151" s="73"/>
      <c r="AF151" s="73"/>
      <c r="AG151" s="75"/>
      <c r="AH151" s="75"/>
      <c r="AI151" s="75"/>
      <c r="AJ151" s="75"/>
      <c r="AK151" s="75"/>
      <c r="AL151" s="75"/>
      <c r="AM151" s="75"/>
      <c r="AN151" s="75"/>
      <c r="AO151" s="74"/>
      <c r="AP151" s="74"/>
      <c r="AQ151" s="74"/>
      <c r="AR151" s="74"/>
      <c r="AS151" s="73"/>
      <c r="AT151" s="74"/>
      <c r="AU151" s="73"/>
      <c r="AV151" s="73"/>
      <c r="AW151" s="75"/>
      <c r="AX151" s="74"/>
      <c r="AY151" s="73"/>
      <c r="AZ151" s="73"/>
      <c r="BA151" s="73"/>
      <c r="BB151" s="74"/>
      <c r="BC151" s="74"/>
      <c r="BD151" s="75"/>
      <c r="BE151" s="75"/>
    </row>
    <row r="152" spans="1:57" x14ac:dyDescent="0.25">
      <c r="A152" s="17"/>
      <c r="B152"/>
      <c r="C152" s="17"/>
      <c r="D152" s="75"/>
      <c r="E152" s="75"/>
      <c r="F152" s="75"/>
      <c r="G152" s="75"/>
      <c r="H152" s="75"/>
      <c r="I152" s="75"/>
      <c r="J152" s="75"/>
      <c r="K152" s="73"/>
      <c r="L152" s="73"/>
      <c r="M152" s="73"/>
      <c r="N152" s="73"/>
      <c r="O152" s="73"/>
      <c r="P152" s="75"/>
      <c r="Q152" s="75"/>
      <c r="R152" s="75"/>
      <c r="S152" s="73"/>
      <c r="T152" s="74"/>
      <c r="U152" s="74"/>
      <c r="V152" s="74"/>
      <c r="W152" s="74"/>
      <c r="X152" s="75"/>
      <c r="Y152" s="75"/>
      <c r="Z152" s="74"/>
      <c r="AA152" s="74"/>
      <c r="AB152" s="74"/>
      <c r="AC152" s="73"/>
      <c r="AD152" s="74"/>
      <c r="AE152" s="73"/>
      <c r="AF152" s="73"/>
      <c r="AG152" s="75"/>
      <c r="AH152" s="75"/>
      <c r="AI152" s="75"/>
      <c r="AJ152" s="75"/>
      <c r="AK152" s="75"/>
      <c r="AL152" s="75"/>
      <c r="AM152" s="75"/>
      <c r="AN152" s="75"/>
      <c r="AO152" s="74"/>
      <c r="AP152" s="74"/>
      <c r="AQ152" s="74"/>
      <c r="AR152" s="74"/>
      <c r="AS152" s="73"/>
      <c r="AT152" s="74"/>
      <c r="AU152" s="73"/>
      <c r="AV152" s="73"/>
      <c r="AW152" s="75"/>
      <c r="AX152" s="74"/>
      <c r="AY152" s="73"/>
      <c r="AZ152" s="73"/>
      <c r="BA152" s="73"/>
      <c r="BB152" s="74"/>
      <c r="BC152" s="74"/>
      <c r="BD152" s="75"/>
      <c r="BE152" s="75"/>
    </row>
    <row r="153" spans="1:57" x14ac:dyDescent="0.25">
      <c r="A153" s="17"/>
      <c r="B153"/>
      <c r="C153" s="17"/>
      <c r="D153" s="75"/>
      <c r="E153" s="75"/>
      <c r="F153" s="75"/>
      <c r="G153" s="75"/>
      <c r="H153" s="75"/>
      <c r="I153" s="75"/>
      <c r="J153" s="75"/>
      <c r="K153" s="73"/>
      <c r="L153" s="73"/>
      <c r="M153" s="73"/>
      <c r="N153" s="73"/>
      <c r="O153" s="73"/>
      <c r="P153" s="75"/>
      <c r="Q153" s="75"/>
      <c r="R153" s="75"/>
      <c r="S153" s="73"/>
      <c r="T153" s="74"/>
      <c r="U153" s="74"/>
      <c r="V153" s="74"/>
      <c r="W153" s="74"/>
      <c r="X153" s="75"/>
      <c r="Y153" s="75"/>
      <c r="Z153" s="74"/>
      <c r="AA153" s="74"/>
      <c r="AB153" s="74"/>
      <c r="AC153" s="73"/>
      <c r="AD153" s="74"/>
      <c r="AE153" s="73"/>
      <c r="AF153" s="73"/>
      <c r="AG153" s="75"/>
      <c r="AH153" s="75"/>
      <c r="AI153" s="75"/>
      <c r="AJ153" s="75"/>
      <c r="AK153" s="75"/>
      <c r="AL153" s="75"/>
      <c r="AM153" s="75"/>
      <c r="AN153" s="75"/>
      <c r="AO153" s="74"/>
      <c r="AP153" s="74"/>
      <c r="AQ153" s="74"/>
      <c r="AR153" s="74"/>
      <c r="AS153" s="73"/>
      <c r="AT153" s="74"/>
      <c r="AU153" s="73"/>
      <c r="AV153" s="73"/>
      <c r="AW153" s="75"/>
      <c r="AX153" s="74"/>
      <c r="AY153" s="73"/>
      <c r="AZ153" s="73"/>
      <c r="BA153" s="73"/>
      <c r="BB153" s="74"/>
      <c r="BC153" s="74"/>
      <c r="BD153" s="75"/>
      <c r="BE153" s="75"/>
    </row>
    <row r="154" spans="1:57" x14ac:dyDescent="0.25">
      <c r="A154" s="17"/>
      <c r="B154"/>
      <c r="C154" s="17"/>
      <c r="D154" s="75"/>
      <c r="E154" s="75"/>
      <c r="F154" s="75"/>
      <c r="G154" s="75"/>
      <c r="H154" s="75"/>
      <c r="I154" s="75"/>
      <c r="J154" s="75"/>
      <c r="K154" s="73"/>
      <c r="L154" s="73"/>
      <c r="M154" s="73"/>
      <c r="N154" s="73"/>
      <c r="O154" s="73"/>
      <c r="P154" s="75"/>
      <c r="Q154" s="75"/>
      <c r="R154" s="75"/>
      <c r="S154" s="73"/>
      <c r="T154" s="74"/>
      <c r="U154" s="74"/>
      <c r="V154" s="74"/>
      <c r="W154" s="74"/>
      <c r="X154" s="75"/>
      <c r="Y154" s="75"/>
      <c r="Z154" s="74"/>
      <c r="AA154" s="74"/>
      <c r="AB154" s="74"/>
      <c r="AC154" s="73"/>
      <c r="AD154" s="74"/>
      <c r="AE154" s="73"/>
      <c r="AF154" s="73"/>
      <c r="AG154" s="75"/>
      <c r="AH154" s="75"/>
      <c r="AI154" s="75"/>
      <c r="AJ154" s="75"/>
      <c r="AK154" s="75"/>
      <c r="AL154" s="75"/>
      <c r="AM154" s="75"/>
      <c r="AN154" s="75"/>
      <c r="AO154" s="74"/>
      <c r="AP154" s="74"/>
      <c r="AQ154" s="74"/>
      <c r="AR154" s="74"/>
      <c r="AS154" s="73"/>
      <c r="AT154" s="74"/>
      <c r="AU154" s="73"/>
      <c r="AV154" s="73"/>
      <c r="AW154" s="75"/>
      <c r="AX154" s="74"/>
      <c r="AY154" s="73"/>
      <c r="AZ154" s="73"/>
      <c r="BA154" s="73"/>
      <c r="BB154" s="74"/>
      <c r="BC154" s="74"/>
      <c r="BD154" s="75"/>
      <c r="BE154" s="75"/>
    </row>
    <row r="155" spans="1:57" x14ac:dyDescent="0.25">
      <c r="A155" s="17"/>
      <c r="B155"/>
      <c r="C155" s="17"/>
      <c r="D155" s="75"/>
      <c r="E155" s="75"/>
      <c r="F155" s="75"/>
      <c r="G155" s="75"/>
      <c r="H155" s="75"/>
      <c r="I155" s="75"/>
      <c r="J155" s="75"/>
      <c r="K155" s="73"/>
      <c r="L155" s="73"/>
      <c r="M155" s="73"/>
      <c r="N155" s="73"/>
      <c r="O155" s="73"/>
      <c r="P155" s="75"/>
      <c r="Q155" s="75"/>
      <c r="R155" s="75"/>
      <c r="S155" s="73"/>
      <c r="T155" s="74"/>
      <c r="U155" s="74"/>
      <c r="V155" s="74"/>
      <c r="W155" s="74"/>
      <c r="X155" s="75"/>
      <c r="Y155" s="75"/>
      <c r="Z155" s="74"/>
      <c r="AA155" s="74"/>
      <c r="AB155" s="74"/>
      <c r="AC155" s="73"/>
      <c r="AD155" s="74"/>
      <c r="AE155" s="73"/>
      <c r="AF155" s="73"/>
      <c r="AG155" s="75"/>
      <c r="AH155" s="75"/>
      <c r="AI155" s="75"/>
      <c r="AJ155" s="75"/>
      <c r="AK155" s="75"/>
      <c r="AL155" s="75"/>
      <c r="AM155" s="75"/>
      <c r="AN155" s="75"/>
      <c r="AO155" s="74"/>
      <c r="AP155" s="74"/>
      <c r="AQ155" s="74"/>
      <c r="AR155" s="74"/>
      <c r="AS155" s="73"/>
      <c r="AT155" s="74"/>
      <c r="AU155" s="73"/>
      <c r="AV155" s="73"/>
      <c r="AW155" s="75"/>
      <c r="AX155" s="74"/>
      <c r="AY155" s="73"/>
      <c r="AZ155" s="73"/>
      <c r="BA155" s="73"/>
      <c r="BB155" s="74"/>
      <c r="BC155" s="74"/>
      <c r="BD155" s="75"/>
      <c r="BE155" s="75"/>
    </row>
    <row r="156" spans="1:57" x14ac:dyDescent="0.25">
      <c r="A156" s="17"/>
      <c r="B156"/>
      <c r="C156" s="17"/>
      <c r="D156" s="75"/>
      <c r="E156" s="75"/>
      <c r="F156" s="75"/>
      <c r="G156" s="75"/>
      <c r="H156" s="75"/>
      <c r="I156" s="75"/>
      <c r="J156" s="75"/>
      <c r="K156" s="73"/>
      <c r="L156" s="73"/>
      <c r="M156" s="73"/>
      <c r="N156" s="73"/>
      <c r="O156" s="73"/>
      <c r="P156" s="75"/>
      <c r="Q156" s="75"/>
      <c r="R156" s="75"/>
      <c r="S156" s="73"/>
      <c r="T156" s="74"/>
      <c r="U156" s="74"/>
      <c r="V156" s="74"/>
      <c r="W156" s="74"/>
      <c r="X156" s="75"/>
      <c r="Y156" s="75"/>
      <c r="Z156" s="74"/>
      <c r="AA156" s="74"/>
      <c r="AB156" s="74"/>
      <c r="AC156" s="73"/>
      <c r="AD156" s="74"/>
      <c r="AE156" s="73"/>
      <c r="AF156" s="73"/>
      <c r="AG156" s="75"/>
      <c r="AH156" s="75"/>
      <c r="AI156" s="75"/>
      <c r="AJ156" s="75"/>
      <c r="AK156" s="75"/>
      <c r="AL156" s="75"/>
      <c r="AM156" s="75"/>
      <c r="AN156" s="75"/>
      <c r="AO156" s="74"/>
      <c r="AP156" s="74"/>
      <c r="AQ156" s="74"/>
      <c r="AR156" s="74"/>
      <c r="AS156" s="73"/>
      <c r="AT156" s="74"/>
      <c r="AU156" s="73"/>
      <c r="AV156" s="73"/>
      <c r="AW156" s="75"/>
      <c r="AX156" s="74"/>
      <c r="AY156" s="73"/>
      <c r="AZ156" s="73"/>
      <c r="BA156" s="73"/>
      <c r="BB156" s="74"/>
      <c r="BC156" s="74"/>
      <c r="BD156" s="75"/>
      <c r="BE156" s="75"/>
    </row>
    <row r="157" spans="1:57" x14ac:dyDescent="0.25">
      <c r="A157" s="17"/>
      <c r="B157"/>
      <c r="C157" s="17"/>
      <c r="D157" s="75"/>
      <c r="E157" s="75"/>
      <c r="F157" s="75"/>
      <c r="G157" s="75"/>
      <c r="H157" s="75"/>
      <c r="I157" s="75"/>
      <c r="J157" s="75"/>
      <c r="K157" s="73"/>
      <c r="L157" s="73"/>
      <c r="M157" s="73"/>
      <c r="N157" s="73"/>
      <c r="O157" s="73"/>
      <c r="P157" s="75"/>
      <c r="Q157" s="75"/>
      <c r="R157" s="75"/>
      <c r="S157" s="73"/>
      <c r="T157" s="74"/>
      <c r="U157" s="74"/>
      <c r="V157" s="74"/>
      <c r="W157" s="74"/>
      <c r="X157" s="75"/>
      <c r="Y157" s="75"/>
      <c r="Z157" s="74"/>
      <c r="AA157" s="74"/>
      <c r="AB157" s="74"/>
      <c r="AC157" s="73"/>
      <c r="AD157" s="74"/>
      <c r="AE157" s="73"/>
      <c r="AF157" s="73"/>
      <c r="AG157" s="75"/>
      <c r="AH157" s="75"/>
      <c r="AI157" s="75"/>
      <c r="AJ157" s="75"/>
      <c r="AK157" s="75"/>
      <c r="AL157" s="75"/>
      <c r="AM157" s="75"/>
      <c r="AN157" s="75"/>
      <c r="AO157" s="74"/>
      <c r="AP157" s="74"/>
      <c r="AQ157" s="74"/>
      <c r="AR157" s="74"/>
      <c r="AS157" s="73"/>
      <c r="AT157" s="74"/>
      <c r="AU157" s="73"/>
      <c r="AV157" s="73"/>
      <c r="AW157" s="75"/>
      <c r="AX157" s="74"/>
      <c r="AY157" s="73"/>
      <c r="AZ157" s="73"/>
      <c r="BA157" s="73"/>
      <c r="BB157" s="74"/>
      <c r="BC157" s="74"/>
      <c r="BD157" s="75"/>
      <c r="BE157" s="75"/>
    </row>
    <row r="158" spans="1:57" x14ac:dyDescent="0.25">
      <c r="A158" s="17"/>
      <c r="B158"/>
      <c r="C158" s="17"/>
      <c r="D158" s="75"/>
      <c r="E158" s="75"/>
      <c r="F158" s="75"/>
      <c r="G158" s="75"/>
      <c r="H158" s="75"/>
      <c r="I158" s="75"/>
      <c r="J158" s="75"/>
      <c r="K158" s="73"/>
      <c r="L158" s="73"/>
      <c r="M158" s="73"/>
      <c r="N158" s="73"/>
      <c r="O158" s="73"/>
      <c r="P158" s="75"/>
      <c r="Q158" s="75"/>
      <c r="R158" s="75"/>
      <c r="S158" s="73"/>
      <c r="T158" s="74"/>
      <c r="U158" s="74"/>
      <c r="V158" s="74"/>
      <c r="W158" s="74"/>
      <c r="X158" s="75"/>
      <c r="Y158" s="75"/>
      <c r="Z158" s="74"/>
      <c r="AA158" s="74"/>
      <c r="AB158" s="74"/>
      <c r="AC158" s="73"/>
      <c r="AD158" s="74"/>
      <c r="AE158" s="73"/>
      <c r="AF158" s="73"/>
      <c r="AG158" s="75"/>
      <c r="AH158" s="75"/>
      <c r="AI158" s="75"/>
      <c r="AJ158" s="75"/>
      <c r="AK158" s="75"/>
      <c r="AL158" s="75"/>
      <c r="AM158" s="75"/>
      <c r="AN158" s="75"/>
      <c r="AO158" s="74"/>
      <c r="AP158" s="74"/>
      <c r="AQ158" s="74"/>
      <c r="AR158" s="74"/>
      <c r="AS158" s="73"/>
      <c r="AT158" s="74"/>
      <c r="AU158" s="73"/>
      <c r="AV158" s="73"/>
      <c r="AW158" s="75"/>
      <c r="AX158" s="74"/>
      <c r="AY158" s="73"/>
      <c r="AZ158" s="73"/>
      <c r="BA158" s="73"/>
      <c r="BB158" s="74"/>
      <c r="BC158" s="74"/>
      <c r="BD158" s="75"/>
      <c r="BE158" s="75"/>
    </row>
    <row r="159" spans="1:57" x14ac:dyDescent="0.25">
      <c r="A159" s="17"/>
      <c r="B159"/>
      <c r="C159" s="17"/>
      <c r="D159" s="75"/>
      <c r="E159" s="75"/>
      <c r="F159" s="75"/>
      <c r="G159" s="75"/>
      <c r="H159" s="75"/>
      <c r="I159" s="75"/>
      <c r="J159" s="75"/>
      <c r="K159" s="73"/>
      <c r="L159" s="73"/>
      <c r="M159" s="73"/>
      <c r="N159" s="73"/>
      <c r="O159" s="73"/>
      <c r="P159" s="75"/>
      <c r="Q159" s="75"/>
      <c r="R159" s="75"/>
      <c r="S159" s="73"/>
      <c r="T159" s="74"/>
      <c r="U159" s="74"/>
      <c r="V159" s="74"/>
      <c r="W159" s="74"/>
      <c r="X159" s="75"/>
      <c r="Y159" s="75"/>
      <c r="Z159" s="74"/>
      <c r="AA159" s="74"/>
      <c r="AB159" s="74"/>
      <c r="AC159" s="73"/>
      <c r="AD159" s="74"/>
      <c r="AE159" s="73"/>
      <c r="AF159" s="73"/>
      <c r="AG159" s="75"/>
      <c r="AH159" s="75"/>
      <c r="AI159" s="75"/>
      <c r="AJ159" s="75"/>
      <c r="AK159" s="75"/>
      <c r="AL159" s="75"/>
      <c r="AM159" s="75"/>
      <c r="AN159" s="75"/>
      <c r="AO159" s="74"/>
      <c r="AP159" s="74"/>
      <c r="AQ159" s="74"/>
      <c r="AR159" s="74"/>
      <c r="AS159" s="73"/>
      <c r="AT159" s="74"/>
      <c r="AU159" s="73"/>
      <c r="AV159" s="73"/>
      <c r="AW159" s="75"/>
      <c r="AX159" s="74"/>
      <c r="AY159" s="73"/>
      <c r="AZ159" s="73"/>
      <c r="BA159" s="73"/>
      <c r="BB159" s="74"/>
      <c r="BC159" s="74"/>
      <c r="BD159" s="75"/>
      <c r="BE159" s="75"/>
    </row>
    <row r="160" spans="1:57" x14ac:dyDescent="0.25">
      <c r="A160" s="17"/>
      <c r="B160"/>
      <c r="C160" s="17"/>
      <c r="D160" s="75"/>
      <c r="E160" s="75"/>
      <c r="F160" s="75"/>
      <c r="G160" s="75"/>
      <c r="H160" s="75"/>
      <c r="I160" s="75"/>
      <c r="J160" s="75"/>
      <c r="K160" s="73"/>
      <c r="L160" s="73"/>
      <c r="M160" s="73"/>
      <c r="N160" s="73"/>
      <c r="O160" s="73"/>
      <c r="P160" s="75"/>
      <c r="Q160" s="75"/>
      <c r="R160" s="75"/>
      <c r="S160" s="73"/>
      <c r="T160" s="74"/>
      <c r="U160" s="74"/>
      <c r="V160" s="74"/>
      <c r="W160" s="74"/>
      <c r="X160" s="75"/>
      <c r="Y160" s="75"/>
      <c r="Z160" s="74"/>
      <c r="AA160" s="74"/>
      <c r="AB160" s="74"/>
      <c r="AC160" s="73"/>
      <c r="AD160" s="74"/>
      <c r="AE160" s="73"/>
      <c r="AF160" s="73"/>
      <c r="AG160" s="75"/>
      <c r="AH160" s="75"/>
      <c r="AI160" s="75"/>
      <c r="AJ160" s="75"/>
      <c r="AK160" s="75"/>
      <c r="AL160" s="75"/>
      <c r="AM160" s="75"/>
      <c r="AN160" s="75"/>
      <c r="AO160" s="74"/>
      <c r="AP160" s="74"/>
      <c r="AQ160" s="74"/>
      <c r="AR160" s="74"/>
      <c r="AS160" s="73"/>
      <c r="AT160" s="74"/>
      <c r="AU160" s="73"/>
      <c r="AV160" s="73"/>
      <c r="AW160" s="75"/>
      <c r="AX160" s="74"/>
      <c r="AY160" s="73"/>
      <c r="AZ160" s="73"/>
      <c r="BA160" s="73"/>
      <c r="BB160" s="74"/>
      <c r="BC160" s="74"/>
      <c r="BD160" s="75"/>
      <c r="BE160" s="75"/>
    </row>
    <row r="161" spans="1:57" x14ac:dyDescent="0.25">
      <c r="A161" s="17"/>
      <c r="B161"/>
      <c r="C161" s="17"/>
      <c r="D161" s="75"/>
      <c r="E161" s="75"/>
      <c r="F161" s="75"/>
      <c r="G161" s="75"/>
      <c r="H161" s="75"/>
      <c r="I161" s="75"/>
      <c r="J161" s="75"/>
      <c r="K161" s="73"/>
      <c r="L161" s="73"/>
      <c r="M161" s="73"/>
      <c r="N161" s="73"/>
      <c r="O161" s="73"/>
      <c r="P161" s="75"/>
      <c r="Q161" s="75"/>
      <c r="R161" s="75"/>
      <c r="S161" s="73"/>
      <c r="T161" s="74"/>
      <c r="U161" s="74"/>
      <c r="V161" s="74"/>
      <c r="W161" s="74"/>
      <c r="X161" s="75"/>
      <c r="Y161" s="75"/>
      <c r="Z161" s="74"/>
      <c r="AA161" s="74"/>
      <c r="AB161" s="74"/>
      <c r="AC161" s="73"/>
      <c r="AD161" s="74"/>
      <c r="AE161" s="73"/>
      <c r="AF161" s="73"/>
      <c r="AG161" s="75"/>
      <c r="AH161" s="75"/>
      <c r="AI161" s="75"/>
      <c r="AJ161" s="75"/>
      <c r="AK161" s="75"/>
      <c r="AL161" s="75"/>
      <c r="AM161" s="75"/>
      <c r="AN161" s="75"/>
      <c r="AO161" s="74"/>
      <c r="AP161" s="74"/>
      <c r="AQ161" s="74"/>
      <c r="AR161" s="74"/>
      <c r="AS161" s="73"/>
      <c r="AT161" s="74"/>
      <c r="AU161" s="73"/>
      <c r="AV161" s="73"/>
      <c r="AW161" s="75"/>
      <c r="AX161" s="74"/>
      <c r="AY161" s="73"/>
      <c r="AZ161" s="73"/>
      <c r="BA161" s="73"/>
      <c r="BB161" s="74"/>
      <c r="BC161" s="74"/>
      <c r="BD161" s="75"/>
      <c r="BE161" s="75"/>
    </row>
    <row r="162" spans="1:57" x14ac:dyDescent="0.25">
      <c r="A162" s="17"/>
      <c r="B162"/>
      <c r="C162" s="17"/>
      <c r="D162" s="75"/>
      <c r="E162" s="75"/>
      <c r="F162" s="75"/>
      <c r="G162" s="75"/>
      <c r="H162" s="75"/>
      <c r="I162" s="75"/>
      <c r="J162" s="75"/>
      <c r="K162" s="73"/>
      <c r="L162" s="73"/>
      <c r="M162" s="73"/>
      <c r="N162" s="73"/>
      <c r="O162" s="73"/>
      <c r="P162" s="75"/>
      <c r="Q162" s="75"/>
      <c r="R162" s="75"/>
      <c r="S162" s="73"/>
      <c r="T162" s="74"/>
      <c r="U162" s="74"/>
      <c r="V162" s="74"/>
      <c r="W162" s="74"/>
      <c r="X162" s="75"/>
      <c r="Y162" s="75"/>
      <c r="Z162" s="74"/>
      <c r="AA162" s="74"/>
      <c r="AB162" s="74"/>
      <c r="AC162" s="73"/>
      <c r="AD162" s="74"/>
      <c r="AE162" s="73"/>
      <c r="AF162" s="73"/>
      <c r="AG162" s="75"/>
      <c r="AH162" s="75"/>
      <c r="AI162" s="75"/>
      <c r="AJ162" s="75"/>
      <c r="AK162" s="75"/>
      <c r="AL162" s="75"/>
      <c r="AM162" s="75"/>
      <c r="AN162" s="75"/>
      <c r="AO162" s="74"/>
      <c r="AP162" s="74"/>
      <c r="AQ162" s="74"/>
      <c r="AR162" s="74"/>
      <c r="AS162" s="73"/>
      <c r="AT162" s="74"/>
      <c r="AU162" s="73"/>
      <c r="AV162" s="73"/>
      <c r="AW162" s="75"/>
      <c r="AX162" s="74"/>
      <c r="AY162" s="73"/>
      <c r="AZ162" s="73"/>
      <c r="BA162" s="73"/>
      <c r="BB162" s="74"/>
      <c r="BC162" s="74"/>
      <c r="BD162" s="75"/>
      <c r="BE162" s="75"/>
    </row>
    <row r="163" spans="1:57" x14ac:dyDescent="0.25">
      <c r="A163" s="17"/>
      <c r="B163"/>
      <c r="C163" s="17"/>
      <c r="D163" s="75"/>
      <c r="E163" s="75"/>
      <c r="F163" s="75"/>
      <c r="G163" s="75"/>
      <c r="H163" s="75"/>
      <c r="I163" s="75"/>
      <c r="J163" s="75"/>
      <c r="K163" s="73"/>
      <c r="L163" s="73"/>
      <c r="M163" s="73"/>
      <c r="N163" s="73"/>
      <c r="O163" s="73"/>
      <c r="P163" s="75"/>
      <c r="Q163" s="75"/>
      <c r="R163" s="75"/>
      <c r="S163" s="73"/>
      <c r="T163" s="74"/>
      <c r="U163" s="74"/>
      <c r="V163" s="74"/>
      <c r="W163" s="74"/>
      <c r="X163" s="75"/>
      <c r="Y163" s="75"/>
      <c r="Z163" s="74"/>
      <c r="AA163" s="74"/>
      <c r="AB163" s="74"/>
      <c r="AC163" s="73"/>
      <c r="AD163" s="74"/>
      <c r="AE163" s="73"/>
      <c r="AF163" s="73"/>
      <c r="AG163" s="75"/>
      <c r="AH163" s="75"/>
      <c r="AI163" s="75"/>
      <c r="AJ163" s="75"/>
      <c r="AK163" s="75"/>
      <c r="AL163" s="75"/>
      <c r="AM163" s="75"/>
      <c r="AN163" s="75"/>
      <c r="AO163" s="74"/>
      <c r="AP163" s="74"/>
      <c r="AQ163" s="74"/>
      <c r="AR163" s="74"/>
      <c r="AS163" s="73"/>
      <c r="AT163" s="74"/>
      <c r="AU163" s="73"/>
      <c r="AV163" s="73"/>
      <c r="AW163" s="75"/>
      <c r="AX163" s="74"/>
      <c r="AY163" s="73"/>
      <c r="AZ163" s="73"/>
      <c r="BA163" s="73"/>
      <c r="BB163" s="74"/>
      <c r="BC163" s="74"/>
      <c r="BD163" s="75"/>
      <c r="BE163" s="75"/>
    </row>
    <row r="164" spans="1:57" x14ac:dyDescent="0.25">
      <c r="A164" s="17"/>
      <c r="B164"/>
      <c r="C164" s="17"/>
      <c r="D164" s="75"/>
      <c r="E164" s="75"/>
      <c r="F164" s="75"/>
      <c r="G164" s="75"/>
      <c r="H164" s="75"/>
      <c r="I164" s="75"/>
      <c r="J164" s="75"/>
      <c r="K164" s="73"/>
      <c r="L164" s="73"/>
      <c r="M164" s="73"/>
      <c r="N164" s="73"/>
      <c r="O164" s="73"/>
      <c r="P164" s="75"/>
      <c r="Q164" s="75"/>
      <c r="R164" s="75"/>
      <c r="S164" s="73"/>
      <c r="T164" s="74"/>
      <c r="U164" s="74"/>
      <c r="V164" s="74"/>
      <c r="W164" s="74"/>
      <c r="X164" s="75"/>
      <c r="Y164" s="75"/>
      <c r="Z164" s="74"/>
      <c r="AA164" s="74"/>
      <c r="AB164" s="74"/>
      <c r="AC164" s="73"/>
      <c r="AD164" s="74"/>
      <c r="AE164" s="73"/>
      <c r="AF164" s="73"/>
      <c r="AG164" s="75"/>
      <c r="AH164" s="75"/>
      <c r="AI164" s="75"/>
      <c r="AJ164" s="75"/>
      <c r="AK164" s="75"/>
      <c r="AL164" s="75"/>
      <c r="AM164" s="75"/>
      <c r="AN164" s="75"/>
      <c r="AO164" s="74"/>
      <c r="AP164" s="74"/>
      <c r="AQ164" s="74"/>
      <c r="AR164" s="74"/>
      <c r="AS164" s="73"/>
      <c r="AT164" s="74"/>
      <c r="AU164" s="73"/>
      <c r="AV164" s="73"/>
      <c r="AW164" s="75"/>
      <c r="AX164" s="74"/>
      <c r="AY164" s="73"/>
      <c r="AZ164" s="73"/>
      <c r="BA164" s="73"/>
      <c r="BB164" s="74"/>
      <c r="BC164" s="74"/>
      <c r="BD164" s="75"/>
      <c r="BE164" s="75"/>
    </row>
    <row r="165" spans="1:57" x14ac:dyDescent="0.25">
      <c r="A165" s="17"/>
      <c r="B165"/>
      <c r="C165" s="17"/>
      <c r="D165" s="75"/>
      <c r="E165" s="75"/>
      <c r="F165" s="75"/>
      <c r="G165" s="75"/>
      <c r="H165" s="75"/>
      <c r="I165" s="75"/>
      <c r="J165" s="75"/>
      <c r="K165" s="73"/>
      <c r="L165" s="73"/>
      <c r="M165" s="73"/>
      <c r="N165" s="73"/>
      <c r="O165" s="73"/>
      <c r="P165" s="75"/>
      <c r="Q165" s="75"/>
      <c r="R165" s="75"/>
      <c r="S165" s="73"/>
      <c r="T165" s="74"/>
      <c r="U165" s="74"/>
      <c r="V165" s="74"/>
      <c r="W165" s="74"/>
      <c r="X165" s="75"/>
      <c r="Y165" s="75"/>
      <c r="Z165" s="74"/>
      <c r="AA165" s="74"/>
      <c r="AB165" s="74"/>
      <c r="AC165" s="73"/>
      <c r="AD165" s="74"/>
      <c r="AE165" s="73"/>
      <c r="AF165" s="73"/>
      <c r="AG165" s="75"/>
      <c r="AH165" s="75"/>
      <c r="AI165" s="75"/>
      <c r="AJ165" s="75"/>
      <c r="AK165" s="75"/>
      <c r="AL165" s="75"/>
      <c r="AM165" s="75"/>
      <c r="AN165" s="75"/>
      <c r="AO165" s="74"/>
      <c r="AP165" s="74"/>
      <c r="AQ165" s="74"/>
      <c r="AR165" s="74"/>
      <c r="AS165" s="73"/>
      <c r="AT165" s="74"/>
      <c r="AU165" s="73"/>
      <c r="AV165" s="73"/>
      <c r="AW165" s="75"/>
      <c r="AX165" s="74"/>
      <c r="AY165" s="73"/>
      <c r="AZ165" s="73"/>
      <c r="BA165" s="73"/>
      <c r="BB165" s="74"/>
      <c r="BC165" s="74"/>
      <c r="BD165" s="75"/>
      <c r="BE165" s="75"/>
    </row>
    <row r="166" spans="1:57" x14ac:dyDescent="0.25">
      <c r="A166" s="17"/>
      <c r="B166"/>
      <c r="C166" s="17"/>
      <c r="D166" s="75"/>
      <c r="E166" s="75"/>
      <c r="F166" s="75"/>
      <c r="G166" s="75"/>
      <c r="H166" s="75"/>
      <c r="I166" s="75"/>
      <c r="J166" s="75"/>
      <c r="K166" s="73"/>
      <c r="L166" s="73"/>
      <c r="M166" s="73"/>
      <c r="N166" s="73"/>
      <c r="O166" s="73"/>
      <c r="P166" s="75"/>
      <c r="Q166" s="75"/>
      <c r="R166" s="75"/>
      <c r="S166" s="73"/>
      <c r="T166" s="74"/>
      <c r="U166" s="74"/>
      <c r="V166" s="74"/>
      <c r="W166" s="74"/>
      <c r="X166" s="75"/>
      <c r="Y166" s="75"/>
      <c r="Z166" s="74"/>
      <c r="AA166" s="74"/>
      <c r="AB166" s="74"/>
      <c r="AC166" s="73"/>
      <c r="AD166" s="74"/>
      <c r="AE166" s="73"/>
      <c r="AF166" s="73"/>
      <c r="AG166" s="75"/>
      <c r="AH166" s="75"/>
      <c r="AI166" s="75"/>
      <c r="AJ166" s="75"/>
      <c r="AK166" s="75"/>
      <c r="AL166" s="75"/>
      <c r="AM166" s="75"/>
      <c r="AN166" s="75"/>
      <c r="AO166" s="74"/>
      <c r="AP166" s="74"/>
      <c r="AQ166" s="74"/>
      <c r="AR166" s="74"/>
      <c r="AS166" s="73"/>
      <c r="AT166" s="74"/>
      <c r="AU166" s="73"/>
      <c r="AV166" s="73"/>
      <c r="AW166" s="75"/>
      <c r="AX166" s="74"/>
      <c r="AY166" s="73"/>
      <c r="AZ166" s="73"/>
      <c r="BA166" s="73"/>
      <c r="BB166" s="74"/>
      <c r="BC166" s="74"/>
      <c r="BD166" s="75"/>
      <c r="BE166" s="75"/>
    </row>
    <row r="167" spans="1:57" x14ac:dyDescent="0.25">
      <c r="A167" s="17"/>
      <c r="B167"/>
      <c r="C167" s="17"/>
      <c r="D167" s="75"/>
      <c r="E167" s="75"/>
      <c r="F167" s="75"/>
      <c r="G167" s="75"/>
      <c r="H167" s="75"/>
      <c r="I167" s="75"/>
      <c r="J167" s="75"/>
      <c r="K167" s="73"/>
      <c r="L167" s="73"/>
      <c r="M167" s="73"/>
      <c r="N167" s="73"/>
      <c r="O167" s="73"/>
      <c r="P167" s="75"/>
      <c r="Q167" s="75"/>
      <c r="R167" s="75"/>
      <c r="S167" s="73"/>
      <c r="T167" s="74"/>
      <c r="U167" s="74"/>
      <c r="V167" s="74"/>
      <c r="W167" s="74"/>
      <c r="X167" s="75"/>
      <c r="Y167" s="75"/>
      <c r="Z167" s="74"/>
      <c r="AA167" s="74"/>
      <c r="AB167" s="74"/>
      <c r="AC167" s="73"/>
      <c r="AD167" s="74"/>
      <c r="AE167" s="73"/>
      <c r="AF167" s="73"/>
      <c r="AG167" s="75"/>
      <c r="AH167" s="75"/>
      <c r="AI167" s="75"/>
      <c r="AJ167" s="75"/>
      <c r="AK167" s="75"/>
      <c r="AL167" s="75"/>
      <c r="AM167" s="75"/>
      <c r="AN167" s="75"/>
      <c r="AO167" s="74"/>
      <c r="AP167" s="74"/>
      <c r="AQ167" s="74"/>
      <c r="AR167" s="74"/>
      <c r="AS167" s="73"/>
      <c r="AT167" s="74"/>
      <c r="AU167" s="73"/>
      <c r="AV167" s="73"/>
      <c r="AW167" s="75"/>
      <c r="AX167" s="74"/>
      <c r="AY167" s="73"/>
      <c r="AZ167" s="73"/>
      <c r="BA167" s="73"/>
      <c r="BB167" s="74"/>
      <c r="BC167" s="74"/>
      <c r="BD167" s="75"/>
      <c r="BE167" s="75"/>
    </row>
    <row r="168" spans="1:57" x14ac:dyDescent="0.25">
      <c r="A168" s="17"/>
      <c r="B168"/>
      <c r="C168" s="17"/>
      <c r="D168" s="75"/>
      <c r="E168" s="75"/>
      <c r="F168" s="75"/>
      <c r="G168" s="75"/>
      <c r="H168" s="75"/>
      <c r="I168" s="75"/>
      <c r="J168" s="75"/>
      <c r="K168" s="73"/>
      <c r="L168" s="73"/>
      <c r="M168" s="73"/>
      <c r="N168" s="73"/>
      <c r="O168" s="73"/>
      <c r="P168" s="75"/>
      <c r="Q168" s="75"/>
      <c r="R168" s="75"/>
      <c r="S168" s="73"/>
      <c r="T168" s="74"/>
      <c r="U168" s="74"/>
      <c r="V168" s="74"/>
      <c r="W168" s="74"/>
      <c r="X168" s="75"/>
      <c r="Y168" s="75"/>
      <c r="Z168" s="74"/>
      <c r="AA168" s="74"/>
      <c r="AB168" s="74"/>
      <c r="AC168" s="73"/>
      <c r="AD168" s="74"/>
      <c r="AE168" s="73"/>
      <c r="AF168" s="73"/>
      <c r="AG168" s="75"/>
      <c r="AH168" s="75"/>
      <c r="AI168" s="75"/>
      <c r="AJ168" s="75"/>
      <c r="AK168" s="75"/>
      <c r="AL168" s="75"/>
      <c r="AM168" s="75"/>
      <c r="AN168" s="75"/>
      <c r="AO168" s="74"/>
      <c r="AP168" s="74"/>
      <c r="AQ168" s="74"/>
      <c r="AR168" s="74"/>
      <c r="AS168" s="73"/>
      <c r="AT168" s="74"/>
      <c r="AU168" s="73"/>
      <c r="AV168" s="73"/>
      <c r="AW168" s="75"/>
      <c r="AX168" s="74"/>
      <c r="AY168" s="73"/>
      <c r="AZ168" s="73"/>
      <c r="BA168" s="73"/>
      <c r="BB168" s="74"/>
      <c r="BC168" s="74"/>
      <c r="BD168" s="75"/>
      <c r="BE168" s="75"/>
    </row>
    <row r="169" spans="1:57" x14ac:dyDescent="0.25">
      <c r="A169" s="17"/>
      <c r="B169"/>
      <c r="C169" s="17"/>
      <c r="D169" s="75"/>
      <c r="E169" s="75"/>
      <c r="F169" s="75"/>
      <c r="G169" s="75"/>
      <c r="H169" s="75"/>
      <c r="I169" s="75"/>
      <c r="J169" s="75"/>
      <c r="K169" s="73"/>
      <c r="L169" s="73"/>
      <c r="M169" s="73"/>
      <c r="N169" s="73"/>
      <c r="O169" s="73"/>
      <c r="P169" s="75"/>
      <c r="Q169" s="75"/>
      <c r="R169" s="75"/>
      <c r="S169" s="73"/>
      <c r="T169" s="74"/>
      <c r="U169" s="74"/>
      <c r="V169" s="74"/>
      <c r="W169" s="74"/>
      <c r="X169" s="75"/>
      <c r="Y169" s="75"/>
      <c r="Z169" s="74"/>
      <c r="AA169" s="74"/>
      <c r="AB169" s="74"/>
      <c r="AC169" s="73"/>
      <c r="AD169" s="74"/>
      <c r="AE169" s="73"/>
      <c r="AF169" s="73"/>
      <c r="AG169" s="75"/>
      <c r="AH169" s="75"/>
      <c r="AI169" s="75"/>
      <c r="AJ169" s="75"/>
      <c r="AK169" s="75"/>
      <c r="AL169" s="75"/>
      <c r="AM169" s="75"/>
      <c r="AN169" s="75"/>
      <c r="AO169" s="74"/>
      <c r="AP169" s="74"/>
      <c r="AQ169" s="74"/>
      <c r="AR169" s="74"/>
      <c r="AS169" s="73"/>
      <c r="AT169" s="74"/>
      <c r="AU169" s="73"/>
      <c r="AV169" s="73"/>
      <c r="AW169" s="75"/>
      <c r="AX169" s="74"/>
      <c r="AY169" s="73"/>
      <c r="AZ169" s="73"/>
      <c r="BA169" s="73"/>
      <c r="BB169" s="74"/>
      <c r="BC169" s="74"/>
      <c r="BD169" s="75"/>
      <c r="BE169" s="75"/>
    </row>
    <row r="170" spans="1:57" x14ac:dyDescent="0.25">
      <c r="A170" s="17"/>
      <c r="B170"/>
      <c r="C170" s="17"/>
      <c r="D170" s="75"/>
      <c r="E170" s="75"/>
      <c r="F170" s="75"/>
      <c r="G170" s="75"/>
      <c r="H170" s="75"/>
      <c r="I170" s="75"/>
      <c r="J170" s="75"/>
      <c r="K170" s="73"/>
      <c r="L170" s="73"/>
      <c r="M170" s="73"/>
      <c r="N170" s="73"/>
      <c r="O170" s="73"/>
      <c r="P170" s="75"/>
      <c r="Q170" s="75"/>
      <c r="R170" s="75"/>
      <c r="S170" s="73"/>
      <c r="T170" s="74"/>
      <c r="U170" s="74"/>
      <c r="V170" s="74"/>
      <c r="W170" s="74"/>
      <c r="X170" s="75"/>
      <c r="Y170" s="75"/>
      <c r="Z170" s="74"/>
      <c r="AA170" s="74"/>
      <c r="AB170" s="74"/>
      <c r="AC170" s="73"/>
      <c r="AD170" s="74"/>
      <c r="AE170" s="73"/>
      <c r="AF170" s="73"/>
      <c r="AG170" s="75"/>
      <c r="AH170" s="75"/>
      <c r="AI170" s="75"/>
      <c r="AJ170" s="75"/>
      <c r="AK170" s="75"/>
      <c r="AL170" s="75"/>
      <c r="AM170" s="75"/>
      <c r="AN170" s="75"/>
      <c r="AO170" s="74"/>
      <c r="AP170" s="74"/>
      <c r="AQ170" s="74"/>
      <c r="AR170" s="74"/>
      <c r="AS170" s="73"/>
      <c r="AT170" s="74"/>
      <c r="AU170" s="73"/>
      <c r="AV170" s="73"/>
      <c r="AW170" s="75"/>
      <c r="AX170" s="74"/>
      <c r="AY170" s="73"/>
      <c r="AZ170" s="73"/>
      <c r="BA170" s="73"/>
      <c r="BB170" s="74"/>
      <c r="BC170" s="74"/>
      <c r="BD170" s="75"/>
      <c r="BE170" s="75"/>
    </row>
    <row r="171" spans="1:57" x14ac:dyDescent="0.25">
      <c r="A171" s="17"/>
      <c r="B171"/>
      <c r="C171" s="17"/>
      <c r="D171" s="75"/>
      <c r="E171" s="75"/>
      <c r="F171" s="75"/>
      <c r="G171" s="75"/>
      <c r="H171" s="75"/>
      <c r="I171" s="75"/>
      <c r="J171" s="75"/>
      <c r="K171" s="73"/>
      <c r="L171" s="73"/>
      <c r="M171" s="73"/>
      <c r="N171" s="73"/>
      <c r="O171" s="73"/>
      <c r="P171" s="75"/>
      <c r="Q171" s="75"/>
      <c r="R171" s="75"/>
      <c r="S171" s="73"/>
      <c r="T171" s="74"/>
      <c r="U171" s="74"/>
      <c r="V171" s="74"/>
      <c r="W171" s="74"/>
      <c r="X171" s="75"/>
      <c r="Y171" s="75"/>
      <c r="Z171" s="74"/>
      <c r="AA171" s="74"/>
      <c r="AB171" s="74"/>
      <c r="AC171" s="73"/>
      <c r="AD171" s="74"/>
      <c r="AE171" s="73"/>
      <c r="AF171" s="73"/>
      <c r="AG171" s="75"/>
      <c r="AH171" s="75"/>
      <c r="AI171" s="75"/>
      <c r="AJ171" s="75"/>
      <c r="AK171" s="75"/>
      <c r="AL171" s="75"/>
      <c r="AM171" s="75"/>
      <c r="AN171" s="75"/>
      <c r="AO171" s="74"/>
      <c r="AP171" s="74"/>
      <c r="AQ171" s="74"/>
      <c r="AR171" s="74"/>
      <c r="AS171" s="73"/>
      <c r="AT171" s="74"/>
      <c r="AU171" s="73"/>
      <c r="AV171" s="73"/>
      <c r="AW171" s="75"/>
      <c r="AX171" s="74"/>
      <c r="AY171" s="73"/>
      <c r="AZ171" s="73"/>
      <c r="BA171" s="73"/>
      <c r="BB171" s="74"/>
      <c r="BC171" s="74"/>
      <c r="BD171" s="75"/>
      <c r="BE171" s="75"/>
    </row>
    <row r="172" spans="1:57" x14ac:dyDescent="0.25">
      <c r="A172" s="17"/>
      <c r="B172"/>
      <c r="C172" s="17"/>
      <c r="D172" s="75"/>
      <c r="E172" s="75"/>
      <c r="F172" s="75"/>
      <c r="G172" s="75"/>
      <c r="H172" s="75"/>
      <c r="I172" s="75"/>
      <c r="J172" s="75"/>
      <c r="K172" s="73"/>
      <c r="L172" s="73"/>
      <c r="M172" s="73"/>
      <c r="N172" s="73"/>
      <c r="O172" s="73"/>
      <c r="P172" s="75"/>
      <c r="Q172" s="75"/>
      <c r="R172" s="75"/>
      <c r="S172" s="73"/>
      <c r="T172" s="74"/>
      <c r="U172" s="74"/>
      <c r="V172" s="74"/>
      <c r="W172" s="74"/>
      <c r="X172" s="75"/>
      <c r="Y172" s="75"/>
      <c r="Z172" s="74"/>
      <c r="AA172" s="74"/>
      <c r="AB172" s="74"/>
      <c r="AC172" s="73"/>
      <c r="AD172" s="74"/>
      <c r="AE172" s="73"/>
      <c r="AF172" s="73"/>
      <c r="AG172" s="75"/>
      <c r="AH172" s="75"/>
      <c r="AI172" s="75"/>
      <c r="AJ172" s="75"/>
      <c r="AK172" s="75"/>
      <c r="AL172" s="75"/>
      <c r="AM172" s="75"/>
      <c r="AN172" s="75"/>
      <c r="AO172" s="74"/>
      <c r="AP172" s="74"/>
      <c r="AQ172" s="74"/>
      <c r="AR172" s="74"/>
      <c r="AS172" s="73"/>
      <c r="AT172" s="74"/>
      <c r="AU172" s="73"/>
      <c r="AV172" s="73"/>
      <c r="AW172" s="75"/>
      <c r="AX172" s="74"/>
      <c r="AY172" s="73"/>
      <c r="AZ172" s="73"/>
      <c r="BA172" s="73"/>
      <c r="BB172" s="74"/>
      <c r="BC172" s="74"/>
      <c r="BD172" s="75"/>
      <c r="BE172" s="75"/>
    </row>
    <row r="173" spans="1:57" x14ac:dyDescent="0.25">
      <c r="A173" s="17"/>
      <c r="B173"/>
      <c r="C173" s="17"/>
      <c r="D173" s="75"/>
      <c r="E173" s="75"/>
      <c r="F173" s="75"/>
      <c r="G173" s="75"/>
      <c r="H173" s="75"/>
      <c r="I173" s="75"/>
      <c r="J173" s="75"/>
      <c r="K173" s="73"/>
      <c r="L173" s="73"/>
      <c r="M173" s="73"/>
      <c r="N173" s="73"/>
      <c r="O173" s="73"/>
      <c r="P173" s="75"/>
      <c r="Q173" s="75"/>
      <c r="R173" s="75"/>
      <c r="S173" s="73"/>
      <c r="T173" s="74"/>
      <c r="U173" s="74"/>
      <c r="V173" s="74"/>
      <c r="W173" s="74"/>
      <c r="X173" s="75"/>
      <c r="Y173" s="75"/>
      <c r="Z173" s="74"/>
      <c r="AA173" s="74"/>
      <c r="AB173" s="74"/>
      <c r="AC173" s="73"/>
      <c r="AD173" s="74"/>
      <c r="AE173" s="73"/>
      <c r="AF173" s="73"/>
      <c r="AG173" s="75"/>
      <c r="AH173" s="75"/>
      <c r="AI173" s="75"/>
      <c r="AJ173" s="75"/>
      <c r="AK173" s="75"/>
      <c r="AL173" s="75"/>
      <c r="AM173" s="75"/>
      <c r="AN173" s="75"/>
      <c r="AO173" s="74"/>
      <c r="AP173" s="74"/>
      <c r="AQ173" s="74"/>
      <c r="AR173" s="74"/>
      <c r="AS173" s="73"/>
      <c r="AT173" s="74"/>
      <c r="AU173" s="73"/>
      <c r="AV173" s="73"/>
      <c r="AW173" s="75"/>
      <c r="AX173" s="74"/>
      <c r="AY173" s="73"/>
      <c r="AZ173" s="73"/>
      <c r="BA173" s="73"/>
      <c r="BB173" s="74"/>
      <c r="BC173" s="74"/>
      <c r="BD173" s="75"/>
      <c r="BE173" s="75"/>
    </row>
    <row r="174" spans="1:57" x14ac:dyDescent="0.25">
      <c r="A174" s="17"/>
      <c r="B174"/>
      <c r="C174" s="17"/>
      <c r="D174" s="75"/>
      <c r="E174" s="75"/>
      <c r="F174" s="75"/>
      <c r="G174" s="75"/>
      <c r="H174" s="75"/>
      <c r="I174" s="75"/>
      <c r="J174" s="75"/>
      <c r="K174" s="73"/>
      <c r="L174" s="73"/>
      <c r="M174" s="73"/>
      <c r="N174" s="73"/>
      <c r="O174" s="73"/>
      <c r="P174" s="75"/>
      <c r="Q174" s="75"/>
      <c r="R174" s="75"/>
      <c r="S174" s="73"/>
      <c r="T174" s="74"/>
      <c r="U174" s="74"/>
      <c r="V174" s="74"/>
      <c r="W174" s="74"/>
      <c r="X174" s="75"/>
      <c r="Y174" s="75"/>
      <c r="Z174" s="74"/>
      <c r="AA174" s="74"/>
      <c r="AB174" s="74"/>
      <c r="AC174" s="73"/>
      <c r="AD174" s="74"/>
      <c r="AE174" s="73"/>
      <c r="AF174" s="73"/>
      <c r="AG174" s="75"/>
      <c r="AH174" s="75"/>
      <c r="AI174" s="75"/>
      <c r="AJ174" s="75"/>
      <c r="AK174" s="75"/>
      <c r="AL174" s="75"/>
      <c r="AM174" s="75"/>
      <c r="AN174" s="75"/>
      <c r="AO174" s="74"/>
      <c r="AP174" s="74"/>
      <c r="AQ174" s="74"/>
      <c r="AR174" s="74"/>
      <c r="AS174" s="73"/>
      <c r="AT174" s="74"/>
      <c r="AU174" s="73"/>
      <c r="AV174" s="73"/>
      <c r="AW174" s="75"/>
      <c r="AX174" s="74"/>
      <c r="AY174" s="73"/>
      <c r="AZ174" s="73"/>
      <c r="BA174" s="73"/>
      <c r="BB174" s="74"/>
      <c r="BC174" s="74"/>
      <c r="BD174" s="75"/>
      <c r="BE174" s="75"/>
    </row>
    <row r="175" spans="1:57" x14ac:dyDescent="0.25">
      <c r="A175" s="17"/>
      <c r="B175"/>
      <c r="C175" s="17"/>
      <c r="D175" s="75"/>
      <c r="E175" s="75"/>
      <c r="F175" s="75"/>
      <c r="G175" s="75"/>
      <c r="H175" s="75"/>
      <c r="I175" s="75"/>
      <c r="J175" s="75"/>
      <c r="K175" s="73"/>
      <c r="L175" s="73"/>
      <c r="M175" s="73"/>
      <c r="N175" s="73"/>
      <c r="O175" s="73"/>
      <c r="P175" s="75"/>
      <c r="Q175" s="75"/>
      <c r="R175" s="75"/>
      <c r="S175" s="73"/>
      <c r="T175" s="74"/>
      <c r="U175" s="74"/>
      <c r="V175" s="74"/>
      <c r="W175" s="74"/>
      <c r="X175" s="75"/>
      <c r="Y175" s="75"/>
      <c r="Z175" s="74"/>
      <c r="AA175" s="74"/>
      <c r="AB175" s="74"/>
      <c r="AC175" s="73"/>
      <c r="AD175" s="74"/>
      <c r="AE175" s="73"/>
      <c r="AF175" s="73"/>
      <c r="AG175" s="75"/>
      <c r="AH175" s="75"/>
      <c r="AI175" s="75"/>
      <c r="AJ175" s="75"/>
      <c r="AK175" s="75"/>
      <c r="AL175" s="75"/>
      <c r="AM175" s="75"/>
      <c r="AN175" s="75"/>
      <c r="AO175" s="74"/>
      <c r="AP175" s="74"/>
      <c r="AQ175" s="74"/>
      <c r="AR175" s="74"/>
      <c r="AS175" s="73"/>
      <c r="AT175" s="74"/>
      <c r="AU175" s="73"/>
      <c r="AV175" s="73"/>
      <c r="AW175" s="75"/>
      <c r="AX175" s="74"/>
      <c r="AY175" s="73"/>
      <c r="AZ175" s="73"/>
      <c r="BA175" s="73"/>
      <c r="BB175" s="74"/>
      <c r="BC175" s="74"/>
      <c r="BD175" s="75"/>
      <c r="BE175" s="75"/>
    </row>
    <row r="176" spans="1:57" x14ac:dyDescent="0.25">
      <c r="A176" s="17"/>
      <c r="B176"/>
      <c r="C176" s="17"/>
      <c r="D176" s="75"/>
      <c r="E176" s="75"/>
      <c r="F176" s="75"/>
      <c r="G176" s="75"/>
      <c r="H176" s="75"/>
      <c r="I176" s="75"/>
      <c r="J176" s="75"/>
      <c r="K176" s="73"/>
      <c r="L176" s="73"/>
      <c r="M176" s="73"/>
      <c r="N176" s="73"/>
      <c r="O176" s="73"/>
      <c r="P176" s="75"/>
      <c r="Q176" s="75"/>
      <c r="R176" s="75"/>
      <c r="S176" s="73"/>
      <c r="T176" s="74"/>
      <c r="U176" s="74"/>
      <c r="V176" s="74"/>
      <c r="W176" s="74"/>
      <c r="X176" s="75"/>
      <c r="Y176" s="75"/>
      <c r="Z176" s="74"/>
      <c r="AA176" s="74"/>
      <c r="AB176" s="74"/>
      <c r="AC176" s="73"/>
      <c r="AD176" s="74"/>
      <c r="AE176" s="73"/>
      <c r="AF176" s="73"/>
      <c r="AG176" s="75"/>
      <c r="AH176" s="75"/>
      <c r="AI176" s="75"/>
      <c r="AJ176" s="75"/>
      <c r="AK176" s="75"/>
      <c r="AL176" s="75"/>
      <c r="AM176" s="75"/>
      <c r="AN176" s="75"/>
      <c r="AO176" s="74"/>
      <c r="AP176" s="74"/>
      <c r="AQ176" s="74"/>
      <c r="AR176" s="74"/>
      <c r="AS176" s="73"/>
      <c r="AT176" s="74"/>
      <c r="AU176" s="73"/>
      <c r="AV176" s="73"/>
      <c r="AW176" s="75"/>
      <c r="AX176" s="74"/>
      <c r="AY176" s="73"/>
      <c r="AZ176" s="73"/>
      <c r="BA176" s="73"/>
      <c r="BB176" s="74"/>
      <c r="BC176" s="74"/>
      <c r="BD176" s="75"/>
      <c r="BE176" s="75"/>
    </row>
    <row r="177" spans="1:57" x14ac:dyDescent="0.25">
      <c r="A177" s="17"/>
      <c r="B177"/>
      <c r="C177" s="17"/>
      <c r="D177" s="75"/>
      <c r="E177" s="75"/>
      <c r="F177" s="75"/>
      <c r="G177" s="75"/>
      <c r="H177" s="75"/>
      <c r="I177" s="75"/>
      <c r="J177" s="75"/>
      <c r="K177" s="73"/>
      <c r="L177" s="73"/>
      <c r="M177" s="73"/>
      <c r="N177" s="73"/>
      <c r="O177" s="73"/>
      <c r="P177" s="75"/>
      <c r="Q177" s="75"/>
      <c r="R177" s="75"/>
      <c r="S177" s="73"/>
      <c r="T177" s="74"/>
      <c r="U177" s="74"/>
      <c r="V177" s="74"/>
      <c r="W177" s="74"/>
      <c r="X177" s="75"/>
      <c r="Y177" s="75"/>
      <c r="Z177" s="74"/>
      <c r="AA177" s="74"/>
      <c r="AB177" s="74"/>
      <c r="AC177" s="73"/>
      <c r="AD177" s="74"/>
      <c r="AE177" s="73"/>
      <c r="AF177" s="73"/>
      <c r="AG177" s="75"/>
      <c r="AH177" s="75"/>
      <c r="AI177" s="75"/>
      <c r="AJ177" s="75"/>
      <c r="AK177" s="75"/>
      <c r="AL177" s="75"/>
      <c r="AM177" s="75"/>
      <c r="AN177" s="75"/>
      <c r="AO177" s="74"/>
      <c r="AP177" s="74"/>
      <c r="AQ177" s="74"/>
      <c r="AR177" s="74"/>
      <c r="AS177" s="73"/>
      <c r="AT177" s="74"/>
      <c r="AU177" s="73"/>
      <c r="AV177" s="73"/>
      <c r="AW177" s="75"/>
      <c r="AX177" s="74"/>
      <c r="AY177" s="73"/>
      <c r="AZ177" s="73"/>
      <c r="BA177" s="73"/>
      <c r="BB177" s="74"/>
      <c r="BC177" s="74"/>
      <c r="BD177" s="75"/>
      <c r="BE177" s="75"/>
    </row>
    <row r="178" spans="1:57" x14ac:dyDescent="0.25">
      <c r="A178" s="17"/>
      <c r="B178"/>
      <c r="C178" s="17"/>
      <c r="D178" s="75"/>
      <c r="E178" s="75"/>
      <c r="F178" s="75"/>
      <c r="G178" s="75"/>
      <c r="H178" s="75"/>
      <c r="I178" s="75"/>
      <c r="J178" s="75"/>
      <c r="K178" s="73"/>
      <c r="L178" s="73"/>
      <c r="M178" s="73"/>
      <c r="N178" s="73"/>
      <c r="O178" s="73"/>
      <c r="P178" s="75"/>
      <c r="Q178" s="75"/>
      <c r="R178" s="75"/>
      <c r="S178" s="73"/>
      <c r="T178" s="74"/>
      <c r="U178" s="74"/>
      <c r="V178" s="74"/>
      <c r="W178" s="74"/>
      <c r="X178" s="75"/>
      <c r="Y178" s="75"/>
      <c r="Z178" s="74"/>
      <c r="AA178" s="74"/>
      <c r="AB178" s="74"/>
      <c r="AC178" s="73"/>
      <c r="AD178" s="74"/>
      <c r="AE178" s="73"/>
      <c r="AF178" s="73"/>
      <c r="AG178" s="75"/>
      <c r="AH178" s="75"/>
      <c r="AI178" s="75"/>
      <c r="AJ178" s="75"/>
      <c r="AK178" s="75"/>
      <c r="AL178" s="75"/>
      <c r="AM178" s="75"/>
      <c r="AN178" s="75"/>
      <c r="AO178" s="74"/>
      <c r="AP178" s="74"/>
      <c r="AQ178" s="74"/>
      <c r="AR178" s="74"/>
      <c r="AS178" s="73"/>
      <c r="AT178" s="74"/>
      <c r="AU178" s="73"/>
      <c r="AV178" s="73"/>
      <c r="AW178" s="75"/>
      <c r="AX178" s="74"/>
      <c r="AY178" s="73"/>
      <c r="AZ178" s="73"/>
      <c r="BA178" s="73"/>
      <c r="BB178" s="74"/>
      <c r="BC178" s="74"/>
      <c r="BD178" s="75"/>
      <c r="BE178" s="75"/>
    </row>
    <row r="179" spans="1:57" x14ac:dyDescent="0.25">
      <c r="A179" s="17"/>
      <c r="B179"/>
      <c r="C179" s="17"/>
      <c r="D179" s="75"/>
      <c r="E179" s="75"/>
      <c r="F179" s="75"/>
      <c r="G179" s="75"/>
      <c r="H179" s="75"/>
      <c r="I179" s="75"/>
      <c r="J179" s="75"/>
      <c r="K179" s="73"/>
      <c r="L179" s="73"/>
      <c r="M179" s="73"/>
      <c r="N179" s="73"/>
      <c r="O179" s="73"/>
      <c r="P179" s="75"/>
      <c r="Q179" s="75"/>
      <c r="R179" s="75"/>
      <c r="S179" s="73"/>
      <c r="T179" s="74"/>
      <c r="U179" s="74"/>
      <c r="V179" s="74"/>
      <c r="W179" s="74"/>
      <c r="X179" s="75"/>
      <c r="Y179" s="75"/>
      <c r="Z179" s="74"/>
      <c r="AA179" s="74"/>
      <c r="AB179" s="74"/>
      <c r="AC179" s="73"/>
      <c r="AD179" s="74"/>
      <c r="AE179" s="73"/>
      <c r="AF179" s="73"/>
      <c r="AG179" s="75"/>
      <c r="AH179" s="75"/>
      <c r="AI179" s="75"/>
      <c r="AJ179" s="75"/>
      <c r="AK179" s="75"/>
      <c r="AL179" s="75"/>
      <c r="AM179" s="75"/>
      <c r="AN179" s="75"/>
      <c r="AO179" s="74"/>
      <c r="AP179" s="74"/>
      <c r="AQ179" s="74"/>
      <c r="AR179" s="74"/>
      <c r="AS179" s="73"/>
      <c r="AT179" s="74"/>
      <c r="AU179" s="73"/>
      <c r="AV179" s="73"/>
      <c r="AW179" s="75"/>
      <c r="AX179" s="74"/>
      <c r="AY179" s="73"/>
      <c r="AZ179" s="73"/>
      <c r="BA179" s="73"/>
      <c r="BB179" s="74"/>
      <c r="BC179" s="74"/>
      <c r="BD179" s="75"/>
      <c r="BE179" s="75"/>
    </row>
    <row r="180" spans="1:57" x14ac:dyDescent="0.25">
      <c r="A180" s="17"/>
      <c r="B180"/>
      <c r="C180" s="17"/>
      <c r="D180" s="75"/>
      <c r="E180" s="75"/>
      <c r="F180" s="75"/>
      <c r="G180" s="75"/>
      <c r="H180" s="75"/>
      <c r="I180" s="75"/>
      <c r="J180" s="75"/>
      <c r="K180" s="73"/>
      <c r="L180" s="73"/>
      <c r="M180" s="73"/>
      <c r="N180" s="73"/>
      <c r="O180" s="73"/>
      <c r="P180" s="75"/>
      <c r="Q180" s="75"/>
      <c r="R180" s="75"/>
      <c r="S180" s="73"/>
      <c r="T180" s="74"/>
      <c r="U180" s="74"/>
      <c r="V180" s="74"/>
      <c r="W180" s="74"/>
      <c r="X180" s="75"/>
      <c r="Y180" s="75"/>
      <c r="Z180" s="74"/>
      <c r="AA180" s="74"/>
      <c r="AB180" s="74"/>
      <c r="AC180" s="73"/>
      <c r="AD180" s="74"/>
      <c r="AE180" s="73"/>
      <c r="AF180" s="73"/>
      <c r="AG180" s="75"/>
      <c r="AH180" s="75"/>
      <c r="AI180" s="75"/>
      <c r="AJ180" s="75"/>
      <c r="AK180" s="75"/>
      <c r="AL180" s="75"/>
      <c r="AM180" s="75"/>
      <c r="AN180" s="75"/>
      <c r="AO180" s="74"/>
      <c r="AP180" s="74"/>
      <c r="AQ180" s="74"/>
      <c r="AR180" s="74"/>
      <c r="AS180" s="73"/>
      <c r="AT180" s="74"/>
      <c r="AU180" s="73"/>
      <c r="AV180" s="73"/>
      <c r="AW180" s="75"/>
      <c r="AX180" s="74"/>
      <c r="AY180" s="73"/>
      <c r="AZ180" s="73"/>
      <c r="BA180" s="73"/>
      <c r="BB180" s="74"/>
      <c r="BC180" s="74"/>
      <c r="BD180" s="75"/>
      <c r="BE180" s="75"/>
    </row>
    <row r="181" spans="1:57" x14ac:dyDescent="0.25">
      <c r="A181" s="17"/>
      <c r="B181"/>
      <c r="C181" s="17"/>
      <c r="D181" s="75"/>
      <c r="E181" s="75"/>
      <c r="F181" s="75"/>
      <c r="G181" s="75"/>
      <c r="H181" s="75"/>
      <c r="I181" s="75"/>
      <c r="J181" s="75"/>
      <c r="K181" s="73"/>
      <c r="L181" s="73"/>
      <c r="M181" s="73"/>
      <c r="N181" s="73"/>
      <c r="O181" s="73"/>
      <c r="P181" s="75"/>
      <c r="Q181" s="75"/>
      <c r="R181" s="75"/>
      <c r="S181" s="73"/>
      <c r="T181" s="74"/>
      <c r="U181" s="74"/>
      <c r="V181" s="74"/>
      <c r="W181" s="74"/>
      <c r="X181" s="75"/>
      <c r="Y181" s="75"/>
      <c r="Z181" s="74"/>
      <c r="AA181" s="74"/>
      <c r="AB181" s="74"/>
      <c r="AC181" s="73"/>
      <c r="AD181" s="74"/>
      <c r="AE181" s="73"/>
      <c r="AF181" s="73"/>
      <c r="AG181" s="75"/>
      <c r="AH181" s="75"/>
      <c r="AI181" s="75"/>
      <c r="AJ181" s="75"/>
      <c r="AK181" s="75"/>
      <c r="AL181" s="75"/>
      <c r="AM181" s="75"/>
      <c r="AN181" s="75"/>
      <c r="AO181" s="74"/>
      <c r="AP181" s="74"/>
      <c r="AQ181" s="74"/>
      <c r="AR181" s="74"/>
      <c r="AS181" s="73"/>
      <c r="AT181" s="74"/>
      <c r="AU181" s="73"/>
      <c r="AV181" s="73"/>
      <c r="AW181" s="75"/>
      <c r="AX181" s="74"/>
      <c r="AY181" s="73"/>
      <c r="AZ181" s="73"/>
      <c r="BA181" s="73"/>
      <c r="BB181" s="74"/>
      <c r="BC181" s="74"/>
      <c r="BD181" s="75"/>
      <c r="BE181" s="75"/>
    </row>
    <row r="182" spans="1:57" x14ac:dyDescent="0.25">
      <c r="A182" s="17"/>
      <c r="B182"/>
      <c r="C182" s="17"/>
      <c r="D182" s="75"/>
      <c r="E182" s="75"/>
      <c r="F182" s="75"/>
      <c r="G182" s="75"/>
      <c r="H182" s="75"/>
      <c r="I182" s="75"/>
      <c r="J182" s="75"/>
      <c r="K182" s="73"/>
      <c r="L182" s="73"/>
      <c r="M182" s="73"/>
      <c r="N182" s="73"/>
      <c r="O182" s="73"/>
      <c r="P182" s="75"/>
      <c r="Q182" s="75"/>
      <c r="R182" s="75"/>
      <c r="S182" s="73"/>
      <c r="T182" s="74"/>
      <c r="U182" s="74"/>
      <c r="V182" s="74"/>
      <c r="W182" s="74"/>
      <c r="X182" s="75"/>
      <c r="Y182" s="75"/>
      <c r="Z182" s="74"/>
      <c r="AA182" s="74"/>
      <c r="AB182" s="74"/>
      <c r="AC182" s="73"/>
      <c r="AD182" s="74"/>
      <c r="AE182" s="73"/>
      <c r="AF182" s="73"/>
      <c r="AG182" s="75"/>
      <c r="AH182" s="75"/>
      <c r="AI182" s="75"/>
      <c r="AJ182" s="75"/>
      <c r="AK182" s="75"/>
      <c r="AL182" s="75"/>
      <c r="AM182" s="75"/>
      <c r="AN182" s="75"/>
      <c r="AO182" s="74"/>
      <c r="AP182" s="74"/>
      <c r="AQ182" s="74"/>
      <c r="AR182" s="74"/>
      <c r="AS182" s="73"/>
      <c r="AT182" s="74"/>
      <c r="AU182" s="73"/>
      <c r="AV182" s="73"/>
      <c r="AW182" s="75"/>
      <c r="AX182" s="74"/>
      <c r="AY182" s="73"/>
      <c r="AZ182" s="73"/>
      <c r="BA182" s="73"/>
      <c r="BB182" s="74"/>
      <c r="BC182" s="74"/>
      <c r="BD182" s="75"/>
      <c r="BE182" s="75"/>
    </row>
    <row r="183" spans="1:57" x14ac:dyDescent="0.25">
      <c r="A183" s="17"/>
      <c r="B183"/>
      <c r="C183" s="17"/>
      <c r="D183" s="75"/>
      <c r="E183" s="75"/>
      <c r="F183" s="75"/>
      <c r="G183" s="75"/>
      <c r="H183" s="75"/>
      <c r="I183" s="75"/>
      <c r="J183" s="75"/>
      <c r="K183" s="73"/>
      <c r="L183" s="73"/>
      <c r="M183" s="73"/>
      <c r="N183" s="73"/>
      <c r="O183" s="73"/>
      <c r="P183" s="75"/>
      <c r="Q183" s="75"/>
      <c r="R183" s="75"/>
      <c r="S183" s="73"/>
      <c r="T183" s="74"/>
      <c r="U183" s="74"/>
      <c r="V183" s="74"/>
      <c r="W183" s="74"/>
      <c r="X183" s="75"/>
      <c r="Y183" s="75"/>
      <c r="Z183" s="74"/>
      <c r="AA183" s="74"/>
      <c r="AB183" s="74"/>
      <c r="AC183" s="73"/>
      <c r="AD183" s="74"/>
      <c r="AE183" s="73"/>
      <c r="AF183" s="73"/>
      <c r="AG183" s="75"/>
      <c r="AH183" s="75"/>
      <c r="AI183" s="75"/>
      <c r="AJ183" s="75"/>
      <c r="AK183" s="75"/>
      <c r="AL183" s="75"/>
      <c r="AM183" s="75"/>
      <c r="AN183" s="75"/>
      <c r="AO183" s="74"/>
      <c r="AP183" s="74"/>
      <c r="AQ183" s="74"/>
      <c r="AR183" s="74"/>
      <c r="AS183" s="73"/>
      <c r="AT183" s="74"/>
      <c r="AU183" s="73"/>
      <c r="AV183" s="73"/>
      <c r="AW183" s="75"/>
      <c r="AX183" s="74"/>
      <c r="AY183" s="73"/>
      <c r="AZ183" s="73"/>
      <c r="BA183" s="73"/>
      <c r="BB183" s="74"/>
      <c r="BC183" s="74"/>
      <c r="BD183" s="75"/>
      <c r="BE183" s="75"/>
    </row>
    <row r="184" spans="1:57" x14ac:dyDescent="0.25">
      <c r="A184" s="17"/>
      <c r="B184"/>
      <c r="C184" s="17"/>
      <c r="D184" s="75"/>
      <c r="E184" s="75"/>
      <c r="F184" s="75"/>
      <c r="G184" s="75"/>
      <c r="H184" s="75"/>
      <c r="I184" s="75"/>
      <c r="J184" s="75"/>
      <c r="K184" s="73"/>
      <c r="L184" s="73"/>
      <c r="M184" s="73"/>
      <c r="N184" s="73"/>
      <c r="O184" s="73"/>
      <c r="P184" s="75"/>
      <c r="Q184" s="75"/>
      <c r="R184" s="75"/>
      <c r="S184" s="73"/>
      <c r="T184" s="74"/>
      <c r="U184" s="74"/>
      <c r="V184" s="74"/>
      <c r="W184" s="74"/>
      <c r="X184" s="75"/>
      <c r="Y184" s="75"/>
      <c r="Z184" s="74"/>
      <c r="AA184" s="74"/>
      <c r="AB184" s="74"/>
      <c r="AC184" s="73"/>
      <c r="AD184" s="74"/>
      <c r="AE184" s="73"/>
      <c r="AF184" s="73"/>
      <c r="AG184" s="75"/>
      <c r="AH184" s="75"/>
      <c r="AI184" s="75"/>
      <c r="AJ184" s="75"/>
      <c r="AK184" s="75"/>
      <c r="AL184" s="75"/>
      <c r="AM184" s="75"/>
      <c r="AN184" s="75"/>
      <c r="AO184" s="74"/>
      <c r="AP184" s="74"/>
      <c r="AQ184" s="74"/>
      <c r="AR184" s="74"/>
      <c r="AS184" s="73"/>
      <c r="AT184" s="74"/>
      <c r="AU184" s="73"/>
      <c r="AV184" s="73"/>
      <c r="AW184" s="75"/>
      <c r="AX184" s="74"/>
      <c r="AY184" s="73"/>
      <c r="AZ184" s="73"/>
      <c r="BA184" s="73"/>
      <c r="BB184" s="74"/>
      <c r="BC184" s="74"/>
      <c r="BD184" s="75"/>
      <c r="BE184" s="75"/>
    </row>
    <row r="185" spans="1:57" x14ac:dyDescent="0.25">
      <c r="A185" s="17"/>
      <c r="B185"/>
      <c r="C185" s="17"/>
      <c r="D185" s="75"/>
      <c r="E185" s="75"/>
      <c r="F185" s="75"/>
      <c r="G185" s="75"/>
      <c r="H185" s="75"/>
      <c r="I185" s="75"/>
      <c r="J185" s="75"/>
      <c r="K185" s="73"/>
      <c r="L185" s="73"/>
      <c r="M185" s="73"/>
      <c r="N185" s="73"/>
      <c r="O185" s="73"/>
      <c r="P185" s="75"/>
      <c r="Q185" s="75"/>
      <c r="R185" s="75"/>
      <c r="S185" s="73"/>
      <c r="T185" s="74"/>
      <c r="U185" s="74"/>
      <c r="V185" s="74"/>
      <c r="W185" s="74"/>
      <c r="X185" s="75"/>
      <c r="Y185" s="75"/>
      <c r="Z185" s="74"/>
      <c r="AA185" s="74"/>
      <c r="AB185" s="74"/>
      <c r="AC185" s="73"/>
      <c r="AD185" s="74"/>
      <c r="AE185" s="73"/>
      <c r="AF185" s="73"/>
      <c r="AG185" s="75"/>
      <c r="AH185" s="75"/>
      <c r="AI185" s="75"/>
      <c r="AJ185" s="75"/>
      <c r="AK185" s="75"/>
      <c r="AL185" s="75"/>
      <c r="AM185" s="75"/>
      <c r="AN185" s="75"/>
      <c r="AO185" s="74"/>
      <c r="AP185" s="74"/>
      <c r="AQ185" s="74"/>
      <c r="AR185" s="74"/>
      <c r="AS185" s="73"/>
      <c r="AT185" s="74"/>
      <c r="AU185" s="73"/>
      <c r="AV185" s="73"/>
      <c r="AW185" s="75"/>
      <c r="AX185" s="74"/>
      <c r="AY185" s="73"/>
      <c r="AZ185" s="73"/>
      <c r="BA185" s="73"/>
      <c r="BB185" s="74"/>
      <c r="BC185" s="74"/>
      <c r="BD185" s="75"/>
      <c r="BE185" s="75"/>
    </row>
    <row r="186" spans="1:57" x14ac:dyDescent="0.25">
      <c r="A186" s="17"/>
      <c r="B186"/>
      <c r="C186" s="17"/>
      <c r="D186" s="75"/>
      <c r="E186" s="75"/>
      <c r="F186" s="75"/>
      <c r="G186" s="75"/>
      <c r="H186" s="75"/>
      <c r="I186" s="75"/>
      <c r="J186" s="75"/>
      <c r="K186" s="73"/>
      <c r="L186" s="73"/>
      <c r="M186" s="73"/>
      <c r="N186" s="73"/>
      <c r="O186" s="73"/>
      <c r="P186" s="75"/>
      <c r="Q186" s="75"/>
      <c r="R186" s="75"/>
      <c r="S186" s="73"/>
      <c r="T186" s="74"/>
      <c r="U186" s="74"/>
      <c r="V186" s="74"/>
      <c r="W186" s="74"/>
      <c r="X186" s="75"/>
      <c r="Y186" s="75"/>
      <c r="Z186" s="74"/>
      <c r="AA186" s="74"/>
      <c r="AB186" s="74"/>
      <c r="AC186" s="73"/>
      <c r="AD186" s="74"/>
      <c r="AE186" s="73"/>
      <c r="AF186" s="73"/>
      <c r="AG186" s="75"/>
      <c r="AH186" s="75"/>
      <c r="AI186" s="75"/>
      <c r="AJ186" s="75"/>
      <c r="AK186" s="75"/>
      <c r="AL186" s="75"/>
      <c r="AM186" s="75"/>
      <c r="AN186" s="75"/>
      <c r="AO186" s="74"/>
      <c r="AP186" s="74"/>
      <c r="AQ186" s="74"/>
      <c r="AR186" s="74"/>
      <c r="AS186" s="73"/>
      <c r="AT186" s="74"/>
      <c r="AU186" s="73"/>
      <c r="AV186" s="73"/>
      <c r="AW186" s="75"/>
      <c r="AX186" s="74"/>
      <c r="AY186" s="73"/>
      <c r="AZ186" s="73"/>
      <c r="BA186" s="73"/>
      <c r="BB186" s="74"/>
      <c r="BC186" s="74"/>
      <c r="BD186" s="75"/>
      <c r="BE186" s="75"/>
    </row>
    <row r="187" spans="1:57" x14ac:dyDescent="0.25">
      <c r="A187" s="17"/>
      <c r="B187"/>
      <c r="C187" s="17"/>
      <c r="D187" s="75"/>
      <c r="E187" s="75"/>
      <c r="F187" s="75"/>
      <c r="G187" s="75"/>
      <c r="H187" s="75"/>
      <c r="I187" s="75"/>
      <c r="J187" s="75"/>
      <c r="K187" s="73"/>
      <c r="L187" s="73"/>
      <c r="M187" s="73"/>
      <c r="N187" s="73"/>
      <c r="O187" s="73"/>
      <c r="P187" s="75"/>
      <c r="Q187" s="75"/>
      <c r="R187" s="75"/>
      <c r="S187" s="73"/>
      <c r="T187" s="74"/>
      <c r="U187" s="74"/>
      <c r="V187" s="74"/>
      <c r="W187" s="74"/>
      <c r="X187" s="75"/>
      <c r="Y187" s="75"/>
      <c r="Z187" s="74"/>
      <c r="AA187" s="74"/>
      <c r="AB187" s="74"/>
      <c r="AC187" s="73"/>
      <c r="AD187" s="74"/>
      <c r="AE187" s="73"/>
      <c r="AF187" s="73"/>
      <c r="AG187" s="75"/>
      <c r="AH187" s="75"/>
      <c r="AI187" s="75"/>
      <c r="AJ187" s="75"/>
      <c r="AK187" s="75"/>
      <c r="AL187" s="75"/>
      <c r="AM187" s="75"/>
      <c r="AN187" s="75"/>
      <c r="AO187" s="74"/>
      <c r="AP187" s="74"/>
      <c r="AQ187" s="74"/>
      <c r="AR187" s="74"/>
      <c r="AS187" s="73"/>
      <c r="AT187" s="74"/>
      <c r="AU187" s="73"/>
      <c r="AV187" s="73"/>
      <c r="AW187" s="75"/>
      <c r="AX187" s="74"/>
      <c r="AY187" s="73"/>
      <c r="AZ187" s="73"/>
      <c r="BA187" s="73"/>
      <c r="BB187" s="74"/>
      <c r="BC187" s="74"/>
      <c r="BD187" s="75"/>
      <c r="BE187" s="75"/>
    </row>
    <row r="188" spans="1:57" x14ac:dyDescent="0.25">
      <c r="A188" s="17"/>
      <c r="B188"/>
      <c r="C188" s="17"/>
      <c r="D188" s="75"/>
      <c r="E188" s="75"/>
      <c r="F188" s="75"/>
      <c r="G188" s="75"/>
      <c r="H188" s="75"/>
      <c r="I188" s="75"/>
      <c r="J188" s="75"/>
      <c r="K188" s="73"/>
      <c r="L188" s="73"/>
      <c r="M188" s="73"/>
      <c r="N188" s="73"/>
      <c r="O188" s="73"/>
      <c r="P188" s="75"/>
      <c r="Q188" s="75"/>
      <c r="R188" s="75"/>
      <c r="S188" s="73"/>
      <c r="T188" s="74"/>
      <c r="U188" s="74"/>
      <c r="V188" s="74"/>
      <c r="W188" s="74"/>
      <c r="X188" s="75"/>
      <c r="Y188" s="75"/>
      <c r="Z188" s="74"/>
      <c r="AA188" s="74"/>
      <c r="AB188" s="74"/>
      <c r="AC188" s="73"/>
      <c r="AD188" s="74"/>
      <c r="AE188" s="73"/>
      <c r="AF188" s="73"/>
      <c r="AG188" s="75"/>
      <c r="AH188" s="75"/>
      <c r="AI188" s="75"/>
      <c r="AJ188" s="75"/>
      <c r="AK188" s="75"/>
      <c r="AL188" s="75"/>
      <c r="AM188" s="75"/>
      <c r="AN188" s="75"/>
      <c r="AO188" s="74"/>
      <c r="AP188" s="74"/>
      <c r="AQ188" s="74"/>
      <c r="AR188" s="74"/>
      <c r="AS188" s="73"/>
      <c r="AT188" s="74"/>
      <c r="AU188" s="73"/>
      <c r="AV188" s="73"/>
      <c r="AW188" s="75"/>
      <c r="AX188" s="74"/>
      <c r="AY188" s="73"/>
      <c r="AZ188" s="73"/>
      <c r="BA188" s="73"/>
      <c r="BB188" s="74"/>
      <c r="BC188" s="74"/>
      <c r="BD188" s="75"/>
      <c r="BE188" s="75"/>
    </row>
    <row r="189" spans="1:57" x14ac:dyDescent="0.25">
      <c r="A189" s="17"/>
      <c r="B189"/>
      <c r="C189" s="17"/>
      <c r="D189" s="75"/>
      <c r="E189" s="75"/>
      <c r="F189" s="75"/>
      <c r="G189" s="75"/>
      <c r="H189" s="75"/>
      <c r="I189" s="75"/>
      <c r="J189" s="75"/>
      <c r="K189" s="73"/>
      <c r="L189" s="73"/>
      <c r="M189" s="73"/>
      <c r="N189" s="73"/>
      <c r="O189" s="73"/>
      <c r="P189" s="75"/>
      <c r="Q189" s="75"/>
      <c r="R189" s="75"/>
      <c r="S189" s="73"/>
      <c r="T189" s="74"/>
      <c r="U189" s="74"/>
      <c r="V189" s="74"/>
      <c r="W189" s="74"/>
      <c r="X189" s="75"/>
      <c r="Y189" s="75"/>
      <c r="Z189" s="74"/>
      <c r="AA189" s="74"/>
      <c r="AB189" s="74"/>
      <c r="AC189" s="73"/>
      <c r="AD189" s="74"/>
      <c r="AE189" s="73"/>
      <c r="AF189" s="73"/>
      <c r="AG189" s="75"/>
      <c r="AH189" s="75"/>
      <c r="AI189" s="75"/>
      <c r="AJ189" s="75"/>
      <c r="AK189" s="75"/>
      <c r="AL189" s="75"/>
      <c r="AM189" s="75"/>
      <c r="AN189" s="75"/>
      <c r="AO189" s="74"/>
      <c r="AP189" s="74"/>
      <c r="AQ189" s="74"/>
      <c r="AR189" s="74"/>
      <c r="AS189" s="73"/>
      <c r="AT189" s="74"/>
      <c r="AU189" s="73"/>
      <c r="AV189" s="73"/>
      <c r="AW189" s="75"/>
      <c r="AX189" s="74"/>
      <c r="AY189" s="73"/>
      <c r="AZ189" s="73"/>
      <c r="BA189" s="73"/>
      <c r="BB189" s="74"/>
      <c r="BC189" s="74"/>
      <c r="BD189" s="75"/>
      <c r="BE189" s="75"/>
    </row>
    <row r="190" spans="1:57" x14ac:dyDescent="0.25">
      <c r="A190" s="17"/>
      <c r="B190"/>
      <c r="C190" s="17"/>
      <c r="D190" s="75"/>
      <c r="E190" s="75"/>
      <c r="F190" s="75"/>
      <c r="G190" s="75"/>
      <c r="H190" s="75"/>
      <c r="I190" s="75"/>
      <c r="J190" s="75"/>
      <c r="K190" s="73"/>
      <c r="L190" s="73"/>
      <c r="M190" s="73"/>
      <c r="N190" s="73"/>
      <c r="O190" s="73"/>
      <c r="P190" s="75"/>
      <c r="Q190" s="75"/>
      <c r="R190" s="75"/>
      <c r="S190" s="73"/>
      <c r="T190" s="74"/>
      <c r="U190" s="74"/>
      <c r="V190" s="74"/>
      <c r="W190" s="74"/>
      <c r="X190" s="75"/>
      <c r="Y190" s="75"/>
      <c r="Z190" s="74"/>
      <c r="AA190" s="74"/>
      <c r="AB190" s="74"/>
      <c r="AC190" s="73"/>
      <c r="AD190" s="74"/>
      <c r="AE190" s="73"/>
      <c r="AF190" s="73"/>
      <c r="AG190" s="75"/>
      <c r="AH190" s="75"/>
      <c r="AI190" s="75"/>
      <c r="AJ190" s="75"/>
      <c r="AK190" s="75"/>
      <c r="AL190" s="75"/>
      <c r="AM190" s="75"/>
      <c r="AN190" s="75"/>
      <c r="AO190" s="74"/>
      <c r="AP190" s="74"/>
      <c r="AQ190" s="74"/>
      <c r="AR190" s="74"/>
      <c r="AS190" s="73"/>
      <c r="AT190" s="74"/>
      <c r="AU190" s="73"/>
      <c r="AV190" s="73"/>
      <c r="AW190" s="75"/>
      <c r="AX190" s="74"/>
      <c r="AY190" s="73"/>
      <c r="AZ190" s="73"/>
      <c r="BA190" s="73"/>
      <c r="BB190" s="74"/>
      <c r="BC190" s="74"/>
      <c r="BD190" s="75"/>
      <c r="BE190" s="75"/>
    </row>
    <row r="191" spans="1:57" x14ac:dyDescent="0.25">
      <c r="A191" s="17"/>
      <c r="B191"/>
      <c r="C191" s="17"/>
      <c r="D191" s="75"/>
      <c r="E191" s="75"/>
      <c r="F191" s="75"/>
      <c r="G191" s="75"/>
      <c r="H191" s="75"/>
      <c r="I191" s="75"/>
      <c r="J191" s="75"/>
      <c r="K191" s="73"/>
      <c r="L191" s="73"/>
      <c r="M191" s="73"/>
      <c r="N191" s="73"/>
      <c r="O191" s="73"/>
      <c r="P191" s="75"/>
      <c r="Q191" s="75"/>
      <c r="R191" s="75"/>
      <c r="S191" s="73"/>
      <c r="T191" s="74"/>
      <c r="U191" s="74"/>
      <c r="V191" s="74"/>
      <c r="W191" s="74"/>
      <c r="X191" s="75"/>
      <c r="Y191" s="75"/>
      <c r="Z191" s="74"/>
      <c r="AA191" s="74"/>
      <c r="AB191" s="74"/>
      <c r="AC191" s="73"/>
      <c r="AD191" s="74"/>
      <c r="AE191" s="73"/>
      <c r="AF191" s="73"/>
      <c r="AG191" s="75"/>
      <c r="AH191" s="75"/>
      <c r="AI191" s="75"/>
      <c r="AJ191" s="75"/>
      <c r="AK191" s="75"/>
      <c r="AL191" s="75"/>
      <c r="AM191" s="75"/>
      <c r="AN191" s="75"/>
      <c r="AO191" s="74"/>
      <c r="AP191" s="74"/>
      <c r="AQ191" s="74"/>
      <c r="AR191" s="74"/>
      <c r="AS191" s="73"/>
      <c r="AT191" s="74"/>
      <c r="AU191" s="73"/>
      <c r="AV191" s="73"/>
      <c r="AW191" s="75"/>
      <c r="AX191" s="74"/>
      <c r="AY191" s="73"/>
      <c r="AZ191" s="73"/>
      <c r="BA191" s="73"/>
      <c r="BB191" s="74"/>
      <c r="BC191" s="74"/>
      <c r="BD191" s="75"/>
      <c r="BE191" s="75"/>
    </row>
    <row r="192" spans="1:57" x14ac:dyDescent="0.25">
      <c r="A192" s="17"/>
      <c r="B192"/>
      <c r="C192" s="17"/>
      <c r="D192" s="75"/>
      <c r="E192" s="75"/>
      <c r="F192" s="75"/>
      <c r="G192" s="75"/>
      <c r="H192" s="75"/>
      <c r="I192" s="75"/>
      <c r="J192" s="75"/>
      <c r="K192" s="73"/>
      <c r="L192" s="73"/>
      <c r="M192" s="73"/>
      <c r="N192" s="73"/>
      <c r="O192" s="73"/>
      <c r="P192" s="75"/>
      <c r="Q192" s="75"/>
      <c r="R192" s="75"/>
      <c r="S192" s="73"/>
      <c r="T192" s="74"/>
      <c r="U192" s="74"/>
      <c r="V192" s="74"/>
      <c r="W192" s="74"/>
      <c r="X192" s="75"/>
      <c r="Y192" s="75"/>
      <c r="Z192" s="74"/>
      <c r="AA192" s="74"/>
      <c r="AB192" s="74"/>
      <c r="AC192" s="73"/>
      <c r="AD192" s="74"/>
      <c r="AE192" s="73"/>
      <c r="AF192" s="73"/>
      <c r="AG192" s="75"/>
      <c r="AH192" s="75"/>
      <c r="AI192" s="75"/>
      <c r="AJ192" s="75"/>
      <c r="AK192" s="75"/>
      <c r="AL192" s="75"/>
      <c r="AM192" s="75"/>
      <c r="AN192" s="75"/>
      <c r="AO192" s="74"/>
      <c r="AP192" s="74"/>
      <c r="AQ192" s="74"/>
      <c r="AR192" s="74"/>
      <c r="AS192" s="73"/>
      <c r="AT192" s="74"/>
      <c r="AU192" s="73"/>
      <c r="AV192" s="73"/>
      <c r="AW192" s="75"/>
      <c r="AX192" s="74"/>
      <c r="AY192" s="73"/>
      <c r="AZ192" s="73"/>
      <c r="BA192" s="73"/>
      <c r="BB192" s="74"/>
      <c r="BC192" s="74"/>
      <c r="BD192" s="75"/>
      <c r="BE192" s="75"/>
    </row>
    <row r="193" spans="1:57" x14ac:dyDescent="0.25">
      <c r="A193" s="17"/>
      <c r="B193"/>
      <c r="C193" s="17"/>
      <c r="D193" s="75"/>
      <c r="E193" s="75"/>
      <c r="F193" s="75"/>
      <c r="G193" s="75"/>
      <c r="H193" s="75"/>
      <c r="I193" s="75"/>
      <c r="J193" s="75"/>
      <c r="K193" s="73"/>
      <c r="L193" s="73"/>
      <c r="M193" s="73"/>
      <c r="N193" s="73"/>
      <c r="O193" s="73"/>
      <c r="P193" s="75"/>
      <c r="Q193" s="75"/>
      <c r="R193" s="75"/>
      <c r="S193" s="73"/>
      <c r="T193" s="74"/>
      <c r="U193" s="74"/>
      <c r="V193" s="74"/>
      <c r="W193" s="74"/>
      <c r="X193" s="75"/>
      <c r="Y193" s="75"/>
      <c r="Z193" s="74"/>
      <c r="AA193" s="74"/>
      <c r="AB193" s="74"/>
      <c r="AC193" s="73"/>
      <c r="AD193" s="74"/>
      <c r="AE193" s="73"/>
      <c r="AF193" s="73"/>
      <c r="AG193" s="75"/>
      <c r="AH193" s="75"/>
      <c r="AI193" s="75"/>
      <c r="AJ193" s="75"/>
      <c r="AK193" s="75"/>
      <c r="AL193" s="75"/>
      <c r="AM193" s="75"/>
      <c r="AN193" s="75"/>
      <c r="AO193" s="74"/>
      <c r="AP193" s="74"/>
      <c r="AQ193" s="74"/>
      <c r="AR193" s="74"/>
      <c r="AS193" s="73"/>
      <c r="AT193" s="74"/>
      <c r="AU193" s="73"/>
      <c r="AV193" s="73"/>
      <c r="AW193" s="75"/>
      <c r="AX193" s="74"/>
      <c r="AY193" s="73"/>
      <c r="AZ193" s="73"/>
      <c r="BA193" s="73"/>
      <c r="BB193" s="74"/>
      <c r="BC193" s="74"/>
      <c r="BD193" s="75"/>
      <c r="BE193" s="75"/>
    </row>
    <row r="194" spans="1:57" x14ac:dyDescent="0.25">
      <c r="A194" s="17"/>
      <c r="B194"/>
      <c r="C194" s="17"/>
      <c r="D194" s="75"/>
      <c r="E194" s="75"/>
      <c r="F194" s="75"/>
      <c r="G194" s="75"/>
      <c r="H194" s="75"/>
      <c r="I194" s="75"/>
      <c r="J194" s="75"/>
      <c r="K194" s="73"/>
      <c r="L194" s="73"/>
      <c r="M194" s="73"/>
      <c r="N194" s="73"/>
      <c r="O194" s="73"/>
      <c r="P194" s="75"/>
      <c r="Q194" s="75"/>
      <c r="R194" s="75"/>
      <c r="S194" s="73"/>
      <c r="T194" s="74"/>
      <c r="U194" s="74"/>
      <c r="V194" s="74"/>
      <c r="W194" s="74"/>
      <c r="X194" s="75"/>
      <c r="Y194" s="75"/>
      <c r="Z194" s="74"/>
      <c r="AA194" s="74"/>
      <c r="AB194" s="74"/>
      <c r="AC194" s="73"/>
      <c r="AD194" s="74"/>
      <c r="AE194" s="73"/>
      <c r="AF194" s="73"/>
      <c r="AG194" s="75"/>
      <c r="AH194" s="75"/>
      <c r="AI194" s="75"/>
      <c r="AJ194" s="75"/>
      <c r="AK194" s="75"/>
      <c r="AL194" s="75"/>
      <c r="AM194" s="75"/>
      <c r="AN194" s="75"/>
      <c r="AO194" s="74"/>
      <c r="AP194" s="74"/>
      <c r="AQ194" s="74"/>
      <c r="AR194" s="74"/>
      <c r="AS194" s="73"/>
      <c r="AT194" s="74"/>
      <c r="AU194" s="73"/>
      <c r="AV194" s="73"/>
      <c r="AW194" s="75"/>
      <c r="AX194" s="74"/>
      <c r="AY194" s="73"/>
      <c r="AZ194" s="73"/>
      <c r="BA194" s="73"/>
      <c r="BB194" s="74"/>
      <c r="BC194" s="74"/>
      <c r="BD194" s="75"/>
      <c r="BE194" s="75"/>
    </row>
    <row r="195" spans="1:57" x14ac:dyDescent="0.25">
      <c r="A195" s="17"/>
      <c r="B195"/>
      <c r="C195" s="17"/>
      <c r="D195" s="75"/>
      <c r="E195" s="75"/>
      <c r="F195" s="75"/>
      <c r="G195" s="75"/>
      <c r="H195" s="75"/>
      <c r="I195" s="75"/>
      <c r="J195" s="75"/>
      <c r="K195" s="73"/>
      <c r="L195" s="73"/>
      <c r="M195" s="73"/>
      <c r="N195" s="73"/>
      <c r="O195" s="73"/>
      <c r="P195" s="75"/>
      <c r="Q195" s="75"/>
      <c r="R195" s="75"/>
      <c r="S195" s="73"/>
      <c r="T195" s="74"/>
      <c r="U195" s="74"/>
      <c r="V195" s="74"/>
      <c r="W195" s="74"/>
      <c r="X195" s="75"/>
      <c r="Y195" s="75"/>
      <c r="Z195" s="74"/>
      <c r="AA195" s="74"/>
      <c r="AB195" s="74"/>
      <c r="AC195" s="73"/>
      <c r="AD195" s="74"/>
      <c r="AE195" s="73"/>
      <c r="AF195" s="73"/>
      <c r="AG195" s="75"/>
      <c r="AH195" s="75"/>
      <c r="AI195" s="75"/>
      <c r="AJ195" s="75"/>
      <c r="AK195" s="75"/>
      <c r="AL195" s="75"/>
      <c r="AM195" s="75"/>
      <c r="AN195" s="75"/>
      <c r="AO195" s="74"/>
      <c r="AP195" s="74"/>
      <c r="AQ195" s="74"/>
      <c r="AR195" s="74"/>
      <c r="AS195" s="73"/>
      <c r="AT195" s="74"/>
      <c r="AU195" s="73"/>
      <c r="AV195" s="73"/>
      <c r="AW195" s="75"/>
      <c r="AX195" s="74"/>
      <c r="AY195" s="73"/>
      <c r="AZ195" s="73"/>
      <c r="BA195" s="73"/>
      <c r="BB195" s="74"/>
      <c r="BC195" s="74"/>
      <c r="BD195" s="75"/>
      <c r="BE195" s="75"/>
    </row>
    <row r="196" spans="1:57" x14ac:dyDescent="0.25">
      <c r="A196" s="17"/>
      <c r="B196"/>
      <c r="C196" s="17"/>
      <c r="D196" s="75"/>
      <c r="E196" s="75"/>
      <c r="F196" s="75"/>
      <c r="G196" s="75"/>
      <c r="H196" s="75"/>
      <c r="I196" s="75"/>
      <c r="J196" s="75"/>
      <c r="K196" s="73"/>
      <c r="L196" s="73"/>
      <c r="M196" s="73"/>
      <c r="N196" s="73"/>
      <c r="O196" s="73"/>
      <c r="P196" s="75"/>
      <c r="Q196" s="75"/>
      <c r="R196" s="75"/>
      <c r="S196" s="73"/>
      <c r="T196" s="74"/>
      <c r="U196" s="74"/>
      <c r="V196" s="74"/>
      <c r="W196" s="74"/>
      <c r="X196" s="75"/>
      <c r="Y196" s="75"/>
      <c r="Z196" s="74"/>
      <c r="AA196" s="74"/>
      <c r="AB196" s="74"/>
      <c r="AC196" s="73"/>
      <c r="AD196" s="74"/>
      <c r="AE196" s="73"/>
      <c r="AF196" s="73"/>
      <c r="AG196" s="75"/>
      <c r="AH196" s="75"/>
      <c r="AI196" s="75"/>
      <c r="AJ196" s="75"/>
      <c r="AK196" s="75"/>
      <c r="AL196" s="75"/>
      <c r="AM196" s="75"/>
      <c r="AN196" s="75"/>
      <c r="AO196" s="74"/>
      <c r="AP196" s="74"/>
      <c r="AQ196" s="74"/>
      <c r="AR196" s="74"/>
      <c r="AS196" s="73"/>
      <c r="AT196" s="74"/>
      <c r="AU196" s="73"/>
      <c r="AV196" s="73"/>
      <c r="AW196" s="75"/>
      <c r="AX196" s="74"/>
      <c r="AY196" s="73"/>
      <c r="AZ196" s="73"/>
      <c r="BA196" s="73"/>
      <c r="BB196" s="74"/>
      <c r="BC196" s="74"/>
      <c r="BD196" s="75"/>
      <c r="BE196" s="75"/>
    </row>
  </sheetData>
  <mergeCells count="1">
    <mergeCell ref="A1:BH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49.42578125" style="11" bestFit="1" customWidth="1"/>
    <col min="2" max="2" width="5.5703125" style="11" bestFit="1" customWidth="1"/>
    <col min="3" max="51" width="11.42578125" style="11" customWidth="1"/>
    <col min="52" max="16384" width="9.140625" style="11"/>
  </cols>
  <sheetData>
    <row r="1" spans="1:54" x14ac:dyDescent="0.2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row>
    <row r="2" spans="1:54" s="84" customFormat="1" ht="121.5" customHeight="1" x14ac:dyDescent="0.25">
      <c r="A2" s="17" t="s">
        <v>32</v>
      </c>
      <c r="B2" s="17" t="s">
        <v>18</v>
      </c>
      <c r="C2" s="1" t="s">
        <v>88</v>
      </c>
      <c r="D2" s="1" t="s">
        <v>89</v>
      </c>
      <c r="E2" s="1" t="s">
        <v>90</v>
      </c>
      <c r="F2" s="1" t="s">
        <v>91</v>
      </c>
      <c r="G2" s="1" t="s">
        <v>92</v>
      </c>
      <c r="H2" s="1" t="s">
        <v>93</v>
      </c>
      <c r="I2" s="1" t="s">
        <v>94</v>
      </c>
      <c r="J2" s="1" t="s">
        <v>95</v>
      </c>
      <c r="K2" s="149" t="s">
        <v>78</v>
      </c>
      <c r="L2" s="1" t="s">
        <v>96</v>
      </c>
      <c r="M2" s="149" t="s">
        <v>79</v>
      </c>
      <c r="N2" s="149" t="s">
        <v>38</v>
      </c>
      <c r="O2" s="149" t="s">
        <v>39</v>
      </c>
      <c r="P2" s="149" t="s">
        <v>144</v>
      </c>
      <c r="Q2" s="149" t="s">
        <v>145</v>
      </c>
      <c r="R2" s="149" t="s">
        <v>145</v>
      </c>
      <c r="S2" s="149" t="s">
        <v>46</v>
      </c>
      <c r="T2" s="149" t="s">
        <v>135</v>
      </c>
      <c r="U2" s="149" t="s">
        <v>45</v>
      </c>
      <c r="V2" s="149" t="s">
        <v>123</v>
      </c>
      <c r="W2" s="149" t="s">
        <v>133</v>
      </c>
      <c r="X2" s="149" t="s">
        <v>54</v>
      </c>
      <c r="Y2" s="149" t="s">
        <v>53</v>
      </c>
      <c r="Z2" s="149" t="s">
        <v>134</v>
      </c>
      <c r="AA2" s="149" t="s">
        <v>127</v>
      </c>
      <c r="AB2" s="149" t="s">
        <v>37</v>
      </c>
      <c r="AC2" s="149" t="s">
        <v>136</v>
      </c>
      <c r="AD2" s="149" t="s">
        <v>137</v>
      </c>
      <c r="AE2" s="149" t="s">
        <v>137</v>
      </c>
      <c r="AF2" s="149" t="s">
        <v>137</v>
      </c>
      <c r="AG2" s="1" t="s">
        <v>138</v>
      </c>
      <c r="AH2" s="1" t="s">
        <v>139</v>
      </c>
      <c r="AI2" s="1" t="s">
        <v>47</v>
      </c>
      <c r="AJ2" s="149" t="s">
        <v>66</v>
      </c>
      <c r="AK2" s="149" t="s">
        <v>67</v>
      </c>
      <c r="AL2" s="149" t="s">
        <v>68</v>
      </c>
      <c r="AM2" s="149" t="s">
        <v>69</v>
      </c>
      <c r="AN2" s="149" t="s">
        <v>101</v>
      </c>
      <c r="AO2" s="149" t="s">
        <v>20</v>
      </c>
      <c r="AP2" s="149" t="s">
        <v>56</v>
      </c>
      <c r="AQ2" s="149" t="s">
        <v>22</v>
      </c>
      <c r="AR2" s="149" t="s">
        <v>75</v>
      </c>
      <c r="AS2" s="149" t="s">
        <v>23</v>
      </c>
      <c r="AT2" s="149" t="s">
        <v>24</v>
      </c>
      <c r="AU2" s="151" t="s">
        <v>80</v>
      </c>
      <c r="AV2" s="149" t="s">
        <v>41</v>
      </c>
      <c r="AW2" s="149" t="s">
        <v>40</v>
      </c>
      <c r="AX2" s="149" t="s">
        <v>142</v>
      </c>
      <c r="AY2" s="149" t="s">
        <v>25</v>
      </c>
      <c r="AZ2" s="149" t="s">
        <v>628</v>
      </c>
      <c r="BA2" s="149" t="s">
        <v>629</v>
      </c>
      <c r="BB2" s="149" t="s">
        <v>630</v>
      </c>
    </row>
    <row r="3" spans="1:54" x14ac:dyDescent="0.25">
      <c r="A3" s="76" t="s">
        <v>143</v>
      </c>
      <c r="B3" s="17"/>
      <c r="C3" s="77"/>
      <c r="D3" s="77"/>
      <c r="E3" s="77"/>
      <c r="F3" s="77"/>
      <c r="G3" s="77"/>
      <c r="H3" s="77"/>
      <c r="I3" s="77"/>
      <c r="J3" s="77" t="s">
        <v>100</v>
      </c>
      <c r="K3" s="77">
        <v>2014</v>
      </c>
      <c r="L3" s="77" t="s">
        <v>342</v>
      </c>
      <c r="M3" s="77">
        <v>2013</v>
      </c>
      <c r="N3" s="77">
        <v>2013</v>
      </c>
      <c r="O3" s="77">
        <v>2012</v>
      </c>
      <c r="P3" s="77" t="s">
        <v>725</v>
      </c>
      <c r="Q3" s="77">
        <v>2012</v>
      </c>
      <c r="R3" s="77">
        <v>2013</v>
      </c>
      <c r="S3" s="77">
        <v>2012</v>
      </c>
      <c r="T3" s="77">
        <v>2013</v>
      </c>
      <c r="U3" s="77">
        <v>2013</v>
      </c>
      <c r="V3" s="77">
        <v>2013</v>
      </c>
      <c r="W3" s="77">
        <v>2013</v>
      </c>
      <c r="X3" s="77">
        <v>2013</v>
      </c>
      <c r="Y3" s="77">
        <v>2013</v>
      </c>
      <c r="Z3" s="77">
        <v>2012</v>
      </c>
      <c r="AA3" s="77">
        <v>2012</v>
      </c>
      <c r="AB3" s="77">
        <v>2013</v>
      </c>
      <c r="AC3" s="77">
        <v>2013</v>
      </c>
      <c r="AD3" s="150">
        <v>2012</v>
      </c>
      <c r="AE3" s="150">
        <v>2013</v>
      </c>
      <c r="AF3" s="150">
        <v>2014</v>
      </c>
      <c r="AG3" s="77">
        <v>2013</v>
      </c>
      <c r="AH3" s="77">
        <v>2013</v>
      </c>
      <c r="AI3" s="77">
        <v>2013</v>
      </c>
      <c r="AJ3" s="150" t="s">
        <v>725</v>
      </c>
      <c r="AK3" s="150" t="s">
        <v>725</v>
      </c>
      <c r="AL3" s="150">
        <v>2014</v>
      </c>
      <c r="AM3" s="150">
        <v>2014</v>
      </c>
      <c r="AN3" s="150" t="s">
        <v>728</v>
      </c>
      <c r="AO3" s="150">
        <v>2013</v>
      </c>
      <c r="AP3" s="150">
        <v>2014</v>
      </c>
      <c r="AQ3" s="150">
        <v>2010</v>
      </c>
      <c r="AR3" s="150" t="s">
        <v>726</v>
      </c>
      <c r="AS3" s="150">
        <v>2013</v>
      </c>
      <c r="AT3" s="150">
        <v>2013</v>
      </c>
      <c r="AU3" s="150" t="s">
        <v>727</v>
      </c>
      <c r="AV3" s="150">
        <v>2012</v>
      </c>
      <c r="AW3" s="150">
        <v>2012</v>
      </c>
      <c r="AX3" s="150">
        <v>2013</v>
      </c>
      <c r="AY3" s="150">
        <v>2013</v>
      </c>
      <c r="AZ3" s="11" t="s">
        <v>729</v>
      </c>
      <c r="BA3" s="11" t="s">
        <v>730</v>
      </c>
      <c r="BB3" s="11" t="s">
        <v>102</v>
      </c>
    </row>
    <row r="4" spans="1:54" ht="45" x14ac:dyDescent="0.25">
      <c r="A4" s="98" t="s">
        <v>97</v>
      </c>
      <c r="B4" s="17"/>
      <c r="C4" s="77" t="s">
        <v>98</v>
      </c>
      <c r="D4" s="77" t="s">
        <v>98</v>
      </c>
      <c r="E4" s="77" t="s">
        <v>98</v>
      </c>
      <c r="F4" s="77" t="s">
        <v>98</v>
      </c>
      <c r="G4" s="77" t="s">
        <v>98</v>
      </c>
      <c r="H4" s="77" t="s">
        <v>98</v>
      </c>
      <c r="I4" s="77" t="s">
        <v>98</v>
      </c>
      <c r="J4" s="77" t="s">
        <v>98</v>
      </c>
      <c r="K4" s="77" t="s">
        <v>99</v>
      </c>
      <c r="L4" s="77" t="s">
        <v>125</v>
      </c>
      <c r="M4" s="77" t="s">
        <v>99</v>
      </c>
      <c r="N4" s="77" t="s">
        <v>99</v>
      </c>
      <c r="O4" s="77" t="s">
        <v>99</v>
      </c>
      <c r="P4" s="77" t="s">
        <v>120</v>
      </c>
      <c r="Q4" s="77" t="s">
        <v>339</v>
      </c>
      <c r="R4" s="77" t="s">
        <v>339</v>
      </c>
      <c r="S4" s="77" t="s">
        <v>121</v>
      </c>
      <c r="T4" s="77" t="s">
        <v>126</v>
      </c>
      <c r="U4" s="77" t="s">
        <v>122</v>
      </c>
      <c r="V4" s="77" t="s">
        <v>124</v>
      </c>
      <c r="W4" s="77" t="s">
        <v>122</v>
      </c>
      <c r="X4" s="77" t="s">
        <v>125</v>
      </c>
      <c r="Y4" s="77" t="s">
        <v>122</v>
      </c>
      <c r="Z4" s="77" t="s">
        <v>140</v>
      </c>
      <c r="AA4" s="77" t="s">
        <v>125</v>
      </c>
      <c r="AB4" s="77" t="s">
        <v>99</v>
      </c>
      <c r="AC4" s="77" t="s">
        <v>99</v>
      </c>
      <c r="AD4" s="77" t="s">
        <v>98</v>
      </c>
      <c r="AE4" s="77" t="s">
        <v>98</v>
      </c>
      <c r="AF4" s="77" t="s">
        <v>98</v>
      </c>
      <c r="AG4" s="77" t="s">
        <v>98</v>
      </c>
      <c r="AH4" s="77" t="s">
        <v>98</v>
      </c>
      <c r="AI4" s="77" t="s">
        <v>98</v>
      </c>
      <c r="AJ4" s="77" t="s">
        <v>122</v>
      </c>
      <c r="AK4" s="77" t="s">
        <v>122</v>
      </c>
      <c r="AL4" s="77" t="s">
        <v>99</v>
      </c>
      <c r="AM4" s="77" t="s">
        <v>99</v>
      </c>
      <c r="AN4" s="77" t="s">
        <v>99</v>
      </c>
      <c r="AO4" s="77" t="s">
        <v>99</v>
      </c>
      <c r="AP4" s="77" t="s">
        <v>99</v>
      </c>
      <c r="AQ4" s="77" t="s">
        <v>122</v>
      </c>
      <c r="AR4" s="77" t="s">
        <v>122</v>
      </c>
      <c r="AS4" s="77" t="s">
        <v>122</v>
      </c>
      <c r="AT4" s="77" t="s">
        <v>141</v>
      </c>
      <c r="AU4" s="77" t="s">
        <v>344</v>
      </c>
      <c r="AV4" s="77" t="s">
        <v>122</v>
      </c>
      <c r="AW4" s="77" t="s">
        <v>122</v>
      </c>
      <c r="AX4" s="77" t="s">
        <v>140</v>
      </c>
      <c r="AY4" s="77" t="s">
        <v>98</v>
      </c>
      <c r="AZ4" s="77" t="s">
        <v>339</v>
      </c>
      <c r="BA4" s="77" t="s">
        <v>339</v>
      </c>
      <c r="BB4" s="77" t="s">
        <v>339</v>
      </c>
    </row>
    <row r="5" spans="1:54" x14ac:dyDescent="0.25">
      <c r="A5" s="17" t="s">
        <v>1</v>
      </c>
      <c r="B5" s="17" t="s">
        <v>0</v>
      </c>
      <c r="C5" s="75">
        <v>0</v>
      </c>
      <c r="D5" s="75">
        <v>0</v>
      </c>
      <c r="E5" s="75">
        <v>6877</v>
      </c>
      <c r="F5" s="75">
        <v>0</v>
      </c>
      <c r="G5" s="75">
        <v>0</v>
      </c>
      <c r="H5" s="75">
        <v>0</v>
      </c>
      <c r="I5" s="75">
        <v>0</v>
      </c>
      <c r="J5" s="75">
        <v>241143.04347826086</v>
      </c>
      <c r="K5" s="75">
        <v>3</v>
      </c>
      <c r="L5" s="73">
        <v>8</v>
      </c>
      <c r="M5" s="73">
        <v>-0.75272607803344727</v>
      </c>
      <c r="N5" s="73">
        <v>0.38835514286447109</v>
      </c>
      <c r="O5" s="73">
        <v>0.50783230000000001</v>
      </c>
      <c r="P5" s="75">
        <v>321147363</v>
      </c>
      <c r="Q5" s="75">
        <v>1158.54</v>
      </c>
      <c r="R5" s="75">
        <v>1040.1099999999999</v>
      </c>
      <c r="S5" s="73">
        <v>10.806718423177673</v>
      </c>
      <c r="T5" s="74">
        <v>97.6</v>
      </c>
      <c r="U5" s="74">
        <v>26</v>
      </c>
      <c r="V5" s="74">
        <v>0.5</v>
      </c>
      <c r="W5" s="75">
        <v>82</v>
      </c>
      <c r="X5" s="75">
        <v>54</v>
      </c>
      <c r="Y5" s="74">
        <v>0.9</v>
      </c>
      <c r="Z5" s="73">
        <v>90.1</v>
      </c>
      <c r="AA5" s="74">
        <v>163</v>
      </c>
      <c r="AB5" s="73">
        <v>0.60696676862365084</v>
      </c>
      <c r="AC5" s="73">
        <v>39.79</v>
      </c>
      <c r="AD5" s="75">
        <v>2871000</v>
      </c>
      <c r="AE5" s="75">
        <v>0</v>
      </c>
      <c r="AF5" s="75">
        <v>4000000</v>
      </c>
      <c r="AG5" s="75">
        <v>0</v>
      </c>
      <c r="AH5" s="75">
        <v>62369</v>
      </c>
      <c r="AI5" s="75">
        <v>2</v>
      </c>
      <c r="AJ5" s="75">
        <v>125</v>
      </c>
      <c r="AK5" s="74">
        <v>20.7</v>
      </c>
      <c r="AL5" s="73">
        <v>2.16</v>
      </c>
      <c r="AM5" s="74">
        <v>14.6</v>
      </c>
      <c r="AN5" s="73">
        <v>3.7166666666666672</v>
      </c>
      <c r="AO5" s="73">
        <v>-0.61724656820297241</v>
      </c>
      <c r="AP5" s="75">
        <v>38</v>
      </c>
      <c r="AQ5" s="74">
        <v>14.6</v>
      </c>
      <c r="AR5" s="73">
        <v>28.729213714599599</v>
      </c>
      <c r="AS5" s="73">
        <v>4.4000000000000004</v>
      </c>
      <c r="AT5" s="73">
        <v>66.377282949073205</v>
      </c>
      <c r="AU5" s="73">
        <v>5.5691050980964194</v>
      </c>
      <c r="AV5" s="74">
        <v>18.600000000000001</v>
      </c>
      <c r="AW5" s="74">
        <v>81.7</v>
      </c>
      <c r="AX5" s="75">
        <v>1302.2639999999999</v>
      </c>
      <c r="AY5" s="75">
        <v>16934839</v>
      </c>
      <c r="AZ5" s="73">
        <v>0.53661899999999996</v>
      </c>
      <c r="BA5" s="73">
        <v>1.55</v>
      </c>
      <c r="BB5" s="73">
        <v>2.3012790000000001</v>
      </c>
    </row>
    <row r="6" spans="1:54" x14ac:dyDescent="0.25">
      <c r="A6" s="17" t="s">
        <v>3</v>
      </c>
      <c r="B6" s="17" t="s">
        <v>2</v>
      </c>
      <c r="C6" s="75">
        <v>230.42315789473685</v>
      </c>
      <c r="D6" s="75">
        <v>0</v>
      </c>
      <c r="E6" s="75">
        <v>38046</v>
      </c>
      <c r="F6" s="75">
        <v>0</v>
      </c>
      <c r="G6" s="75">
        <v>0</v>
      </c>
      <c r="H6" s="75">
        <v>0</v>
      </c>
      <c r="I6" s="75">
        <v>0</v>
      </c>
      <c r="J6" s="75">
        <v>8126.086956521739</v>
      </c>
      <c r="K6" s="75">
        <v>1</v>
      </c>
      <c r="L6" s="73">
        <v>7.6</v>
      </c>
      <c r="M6" s="73">
        <v>-0.51781761646270752</v>
      </c>
      <c r="N6" s="73">
        <v>0.50437667676485054</v>
      </c>
      <c r="O6" s="73">
        <v>0.26031300000000002</v>
      </c>
      <c r="P6" s="75">
        <v>147739156</v>
      </c>
      <c r="Q6" s="75">
        <v>596.24</v>
      </c>
      <c r="R6" s="75">
        <v>737.49</v>
      </c>
      <c r="S6" s="73">
        <v>2.2907997780361171</v>
      </c>
      <c r="T6" s="74">
        <v>94.5</v>
      </c>
      <c r="U6" s="74">
        <v>16.600000000000001</v>
      </c>
      <c r="V6" s="74">
        <v>0.8</v>
      </c>
      <c r="W6" s="75">
        <v>83</v>
      </c>
      <c r="X6" s="75">
        <v>235</v>
      </c>
      <c r="Y6" s="74">
        <v>4.3</v>
      </c>
      <c r="Z6" s="73">
        <v>120.17</v>
      </c>
      <c r="AA6" s="74">
        <v>103</v>
      </c>
      <c r="AB6" s="73">
        <v>0.62186741612385321</v>
      </c>
      <c r="AC6" s="73">
        <v>38.909999999999997</v>
      </c>
      <c r="AD6" s="75">
        <v>51980</v>
      </c>
      <c r="AE6" s="75">
        <v>0</v>
      </c>
      <c r="AF6" s="75">
        <v>5180</v>
      </c>
      <c r="AG6" s="75">
        <v>0</v>
      </c>
      <c r="AH6" s="75">
        <v>98969</v>
      </c>
      <c r="AI6" s="75">
        <v>0</v>
      </c>
      <c r="AJ6" s="75">
        <v>117</v>
      </c>
      <c r="AK6" s="74">
        <v>10.5</v>
      </c>
      <c r="AL6" s="73" t="s">
        <v>103</v>
      </c>
      <c r="AM6" s="74" t="s">
        <v>103</v>
      </c>
      <c r="AN6" s="73">
        <v>3.9666666666666663</v>
      </c>
      <c r="AO6" s="73">
        <v>-0.86477208137512207</v>
      </c>
      <c r="AP6" s="75">
        <v>27</v>
      </c>
      <c r="AQ6" s="74">
        <v>48.7</v>
      </c>
      <c r="AR6" s="73">
        <v>71.290504455566406</v>
      </c>
      <c r="AS6" s="73">
        <v>6.4</v>
      </c>
      <c r="AT6" s="73">
        <v>70.390468500458695</v>
      </c>
      <c r="AU6" s="73">
        <v>6</v>
      </c>
      <c r="AV6" s="74">
        <v>45.2</v>
      </c>
      <c r="AW6" s="74">
        <v>74.099999999999994</v>
      </c>
      <c r="AX6" s="75">
        <v>2259.2570000000001</v>
      </c>
      <c r="AY6" s="75">
        <v>22253959</v>
      </c>
      <c r="AZ6" s="73">
        <v>0</v>
      </c>
      <c r="BA6" s="73">
        <v>0.72</v>
      </c>
      <c r="BB6" s="73">
        <v>4.4480113333333335</v>
      </c>
    </row>
    <row r="7" spans="1:54" x14ac:dyDescent="0.25">
      <c r="A7" s="17" t="s">
        <v>5</v>
      </c>
      <c r="B7" s="17" t="s">
        <v>4</v>
      </c>
      <c r="C7" s="75">
        <v>0</v>
      </c>
      <c r="D7" s="75">
        <v>0</v>
      </c>
      <c r="E7" s="75">
        <v>23542</v>
      </c>
      <c r="F7" s="75">
        <v>0</v>
      </c>
      <c r="G7" s="75">
        <v>0</v>
      </c>
      <c r="H7" s="75">
        <v>0</v>
      </c>
      <c r="I7" s="75">
        <v>0</v>
      </c>
      <c r="J7" s="75">
        <v>237217.39130434784</v>
      </c>
      <c r="K7" s="75">
        <v>3</v>
      </c>
      <c r="L7" s="73">
        <v>7.3</v>
      </c>
      <c r="M7" s="73">
        <v>-1.1007781028747559</v>
      </c>
      <c r="N7" s="73">
        <v>0.37242434514571243</v>
      </c>
      <c r="O7" s="73">
        <v>0.34</v>
      </c>
      <c r="P7" s="75">
        <v>1053317376</v>
      </c>
      <c r="Q7" s="75">
        <v>478.59</v>
      </c>
      <c r="R7" s="75">
        <v>399.33</v>
      </c>
      <c r="S7" s="73">
        <v>3.9137268094936042</v>
      </c>
      <c r="T7" s="74">
        <v>147.5</v>
      </c>
      <c r="U7" s="74">
        <v>33.9</v>
      </c>
      <c r="V7" s="74">
        <v>0.4</v>
      </c>
      <c r="W7" s="75">
        <v>26</v>
      </c>
      <c r="X7" s="75">
        <v>151</v>
      </c>
      <c r="Y7" s="74">
        <v>2.5</v>
      </c>
      <c r="Z7" s="73">
        <v>41.9</v>
      </c>
      <c r="AA7" s="74">
        <v>181</v>
      </c>
      <c r="AB7" s="73">
        <v>0.70726663629031794</v>
      </c>
      <c r="AC7" s="73">
        <v>39.78</v>
      </c>
      <c r="AD7" s="75">
        <v>2215339</v>
      </c>
      <c r="AE7" s="75">
        <v>1600000</v>
      </c>
      <c r="AF7" s="75">
        <v>0</v>
      </c>
      <c r="AG7" s="75">
        <v>90000</v>
      </c>
      <c r="AH7" s="75">
        <v>355132</v>
      </c>
      <c r="AI7" s="75">
        <v>115944</v>
      </c>
      <c r="AJ7" s="75">
        <v>104</v>
      </c>
      <c r="AK7" s="74">
        <v>34.799999999999997</v>
      </c>
      <c r="AL7" s="73" t="s">
        <v>103</v>
      </c>
      <c r="AM7" s="74" t="s">
        <v>103</v>
      </c>
      <c r="AN7" s="73" t="s">
        <v>103</v>
      </c>
      <c r="AO7" s="73">
        <v>-1.4959820508956909</v>
      </c>
      <c r="AP7" s="75">
        <v>22</v>
      </c>
      <c r="AQ7" s="74" t="s">
        <v>103</v>
      </c>
      <c r="AR7" s="73">
        <v>37.267051696777301</v>
      </c>
      <c r="AS7" s="73">
        <v>2.2999999999999998</v>
      </c>
      <c r="AT7" s="73">
        <v>35.5643768253939</v>
      </c>
      <c r="AU7" s="73">
        <v>3</v>
      </c>
      <c r="AV7" s="74">
        <v>11.9</v>
      </c>
      <c r="AW7" s="74">
        <v>50.7</v>
      </c>
      <c r="AX7" s="75">
        <v>1866.809</v>
      </c>
      <c r="AY7" s="75">
        <v>12825314</v>
      </c>
      <c r="AZ7" s="73">
        <v>0</v>
      </c>
      <c r="BA7" s="73">
        <v>0</v>
      </c>
      <c r="BB7" s="73">
        <v>1.2348319999999999</v>
      </c>
    </row>
    <row r="8" spans="1:54" x14ac:dyDescent="0.25">
      <c r="A8" s="17" t="s">
        <v>7</v>
      </c>
      <c r="B8" s="17" t="s">
        <v>6</v>
      </c>
      <c r="C8" s="75">
        <v>0</v>
      </c>
      <c r="D8" s="75">
        <v>0</v>
      </c>
      <c r="E8" s="75">
        <v>1411</v>
      </c>
      <c r="F8" s="75">
        <v>0</v>
      </c>
      <c r="G8" s="75">
        <v>0</v>
      </c>
      <c r="H8" s="75">
        <v>0</v>
      </c>
      <c r="I8" s="75">
        <v>0</v>
      </c>
      <c r="J8" s="75">
        <v>18608.695652173912</v>
      </c>
      <c r="K8" s="75">
        <v>0</v>
      </c>
      <c r="L8" s="73">
        <v>10.199999999999999</v>
      </c>
      <c r="M8" s="73">
        <v>-4.6368207782506943E-2</v>
      </c>
      <c r="N8" s="73">
        <v>0.44071496109944619</v>
      </c>
      <c r="O8" s="73">
        <v>0.32852320000000002</v>
      </c>
      <c r="P8" s="75">
        <v>19898727</v>
      </c>
      <c r="Q8" s="75">
        <v>138.80000000000001</v>
      </c>
      <c r="R8" s="75">
        <v>110.8</v>
      </c>
      <c r="S8" s="73">
        <v>15.659489954068276</v>
      </c>
      <c r="T8" s="74">
        <v>73.8</v>
      </c>
      <c r="U8" s="74">
        <v>15.8</v>
      </c>
      <c r="V8" s="74">
        <v>1.1000000000000001</v>
      </c>
      <c r="W8" s="75">
        <v>85</v>
      </c>
      <c r="X8" s="75">
        <v>173</v>
      </c>
      <c r="Y8" s="74">
        <v>1.2</v>
      </c>
      <c r="Z8" s="73">
        <v>97.69</v>
      </c>
      <c r="AA8" s="74">
        <v>97</v>
      </c>
      <c r="AB8" s="73">
        <v>0.62449375727335998</v>
      </c>
      <c r="AC8" s="73">
        <v>47.28</v>
      </c>
      <c r="AD8" s="75">
        <v>428000</v>
      </c>
      <c r="AE8" s="75">
        <v>3300</v>
      </c>
      <c r="AF8" s="75">
        <v>0</v>
      </c>
      <c r="AG8" s="75">
        <v>0</v>
      </c>
      <c r="AH8" s="75">
        <v>9853</v>
      </c>
      <c r="AI8" s="75">
        <v>0</v>
      </c>
      <c r="AJ8" s="75">
        <v>127</v>
      </c>
      <c r="AK8" s="74">
        <v>6</v>
      </c>
      <c r="AL8" s="73">
        <v>2.81</v>
      </c>
      <c r="AM8" s="74">
        <v>4.5999999999999996</v>
      </c>
      <c r="AN8" s="73">
        <v>3.8166666666666673</v>
      </c>
      <c r="AO8" s="73">
        <v>-0.71818774938583374</v>
      </c>
      <c r="AP8" s="75">
        <v>29</v>
      </c>
      <c r="AQ8" s="74" t="s">
        <v>103</v>
      </c>
      <c r="AR8" s="73">
        <v>52.004360198974602</v>
      </c>
      <c r="AS8" s="73">
        <v>14</v>
      </c>
      <c r="AT8" s="73">
        <v>99.976693695130805</v>
      </c>
      <c r="AU8" s="73">
        <v>33</v>
      </c>
      <c r="AV8" s="74">
        <v>60.2</v>
      </c>
      <c r="AW8" s="74">
        <v>90.1</v>
      </c>
      <c r="AX8" s="75">
        <v>1943.3979999999999</v>
      </c>
      <c r="AY8" s="75">
        <v>1849285</v>
      </c>
      <c r="AZ8" s="73">
        <v>6.4029999999999998E-3</v>
      </c>
      <c r="BA8" s="73">
        <v>0.66</v>
      </c>
      <c r="BB8" s="73">
        <v>2.3313333333333335E-2</v>
      </c>
    </row>
    <row r="9" spans="1:54" x14ac:dyDescent="0.25">
      <c r="A9" s="17" t="s">
        <v>9</v>
      </c>
      <c r="B9" s="17" t="s">
        <v>8</v>
      </c>
      <c r="C9" s="75">
        <v>0</v>
      </c>
      <c r="D9" s="75">
        <v>0</v>
      </c>
      <c r="E9" s="75">
        <v>12606</v>
      </c>
      <c r="F9" s="75">
        <v>0</v>
      </c>
      <c r="G9" s="75">
        <v>0</v>
      </c>
      <c r="H9" s="75">
        <v>0</v>
      </c>
      <c r="I9" s="75">
        <v>0</v>
      </c>
      <c r="J9" s="75">
        <v>235956.52173913043</v>
      </c>
      <c r="K9" s="75">
        <v>4</v>
      </c>
      <c r="L9" s="73">
        <v>7.5</v>
      </c>
      <c r="M9" s="73">
        <v>-1.6854244470596313</v>
      </c>
      <c r="N9" s="73">
        <v>0.4067044626814591</v>
      </c>
      <c r="O9" s="73">
        <v>0.53345569999999998</v>
      </c>
      <c r="P9" s="75">
        <v>964530932</v>
      </c>
      <c r="Q9" s="75">
        <v>1001.3</v>
      </c>
      <c r="R9" s="75">
        <v>1391.3</v>
      </c>
      <c r="S9" s="73">
        <v>10.209351813922886</v>
      </c>
      <c r="T9" s="74">
        <v>122.7</v>
      </c>
      <c r="U9" s="74">
        <v>27.9</v>
      </c>
      <c r="V9" s="74">
        <v>0.8</v>
      </c>
      <c r="W9" s="75">
        <v>23</v>
      </c>
      <c r="X9" s="75">
        <v>60</v>
      </c>
      <c r="Y9" s="74">
        <v>0.9</v>
      </c>
      <c r="Z9" s="73">
        <v>73.75</v>
      </c>
      <c r="AA9" s="74">
        <v>176</v>
      </c>
      <c r="AB9" s="73">
        <v>0.67307080097362082</v>
      </c>
      <c r="AC9" s="73">
        <v>33.020000000000003</v>
      </c>
      <c r="AD9" s="75">
        <v>3500000</v>
      </c>
      <c r="AE9" s="75">
        <v>46000</v>
      </c>
      <c r="AF9" s="75">
        <v>7</v>
      </c>
      <c r="AG9" s="75">
        <v>353400</v>
      </c>
      <c r="AH9" s="75">
        <v>13928</v>
      </c>
      <c r="AI9" s="75">
        <v>28</v>
      </c>
      <c r="AJ9" s="75">
        <v>136</v>
      </c>
      <c r="AK9" s="74">
        <v>4.9000000000000004</v>
      </c>
      <c r="AL9" s="73">
        <v>2.12</v>
      </c>
      <c r="AM9" s="74">
        <v>8.3000000000000007</v>
      </c>
      <c r="AN9" s="73">
        <v>3.05</v>
      </c>
      <c r="AO9" s="73">
        <v>-0.83902931213378906</v>
      </c>
      <c r="AP9" s="75">
        <v>32</v>
      </c>
      <c r="AQ9" s="74" t="s">
        <v>103</v>
      </c>
      <c r="AR9" s="73">
        <v>33.560939788818402</v>
      </c>
      <c r="AS9" s="73">
        <v>2.2999999999999998</v>
      </c>
      <c r="AT9" s="73">
        <v>129.06693722572399</v>
      </c>
      <c r="AU9" s="73">
        <v>2</v>
      </c>
      <c r="AV9" s="74">
        <v>21.9</v>
      </c>
      <c r="AW9" s="74">
        <v>67.2</v>
      </c>
      <c r="AX9" s="75">
        <v>1128.0440000000001</v>
      </c>
      <c r="AY9" s="75">
        <v>15301650</v>
      </c>
      <c r="AZ9" s="73">
        <v>0</v>
      </c>
      <c r="BA9" s="73">
        <v>1.4</v>
      </c>
      <c r="BB9" s="73">
        <v>1.3706593333333332</v>
      </c>
    </row>
    <row r="10" spans="1:54" x14ac:dyDescent="0.25">
      <c r="A10" s="17" t="s">
        <v>11</v>
      </c>
      <c r="B10" s="17" t="s">
        <v>10</v>
      </c>
      <c r="C10" s="75">
        <v>0</v>
      </c>
      <c r="D10" s="75">
        <v>0</v>
      </c>
      <c r="E10" s="75">
        <v>1359</v>
      </c>
      <c r="F10" s="75">
        <v>0</v>
      </c>
      <c r="G10" s="75">
        <v>0</v>
      </c>
      <c r="H10" s="75">
        <v>0</v>
      </c>
      <c r="I10" s="75">
        <v>0</v>
      </c>
      <c r="J10" s="75">
        <v>130691.60869565218</v>
      </c>
      <c r="K10" s="75">
        <v>2</v>
      </c>
      <c r="L10" s="73">
        <v>5</v>
      </c>
      <c r="M10" s="73">
        <v>-1.0169016122817993</v>
      </c>
      <c r="N10" s="73">
        <v>0.4870819578435211</v>
      </c>
      <c r="O10" s="73">
        <v>0.36249219999999999</v>
      </c>
      <c r="P10" s="75">
        <v>278567395</v>
      </c>
      <c r="Q10" s="75">
        <v>408.31</v>
      </c>
      <c r="R10" s="75">
        <v>291.29000000000002</v>
      </c>
      <c r="S10" s="73">
        <v>10.836079689929695</v>
      </c>
      <c r="T10" s="74">
        <v>90.1</v>
      </c>
      <c r="U10" s="74">
        <v>19.5</v>
      </c>
      <c r="V10" s="74">
        <v>1.3</v>
      </c>
      <c r="W10" s="75">
        <v>40</v>
      </c>
      <c r="X10" s="75">
        <v>115</v>
      </c>
      <c r="Y10" s="74">
        <v>0.4</v>
      </c>
      <c r="Z10" s="73">
        <v>121.66</v>
      </c>
      <c r="AA10" s="74">
        <v>80</v>
      </c>
      <c r="AB10" s="73">
        <v>0.643983862292831</v>
      </c>
      <c r="AC10" s="73">
        <v>40.46</v>
      </c>
      <c r="AD10" s="75">
        <v>700000</v>
      </c>
      <c r="AE10" s="75">
        <v>4225</v>
      </c>
      <c r="AF10" s="75">
        <v>0</v>
      </c>
      <c r="AG10" s="75">
        <v>0</v>
      </c>
      <c r="AH10" s="75">
        <v>96144</v>
      </c>
      <c r="AI10" s="75">
        <v>6208</v>
      </c>
      <c r="AJ10" s="75">
        <v>131</v>
      </c>
      <c r="AK10" s="74">
        <v>6.5</v>
      </c>
      <c r="AL10" s="73">
        <v>2.21</v>
      </c>
      <c r="AM10" s="74">
        <v>4.4000000000000004</v>
      </c>
      <c r="AN10" s="73">
        <v>3.06666666666667</v>
      </c>
      <c r="AO10" s="73">
        <v>-0.90269047021865845</v>
      </c>
      <c r="AP10" s="75">
        <v>30</v>
      </c>
      <c r="AQ10" s="74" t="s">
        <v>103</v>
      </c>
      <c r="AR10" s="73">
        <v>45.5037841796875</v>
      </c>
      <c r="AS10" s="73">
        <v>6.2</v>
      </c>
      <c r="AT10" s="73">
        <v>102.527455859821</v>
      </c>
      <c r="AU10" s="73">
        <v>1.0311438827980983</v>
      </c>
      <c r="AV10" s="74">
        <v>26.7</v>
      </c>
      <c r="AW10" s="74">
        <v>49.6</v>
      </c>
      <c r="AX10" s="75">
        <v>2008.2560000000001</v>
      </c>
      <c r="AY10" s="75">
        <v>3889880</v>
      </c>
      <c r="AZ10" s="73">
        <v>5.2498000000000003E-2</v>
      </c>
      <c r="BA10" s="73">
        <v>0</v>
      </c>
      <c r="BB10" s="73">
        <v>1.5508706666666667</v>
      </c>
    </row>
    <row r="11" spans="1:54" x14ac:dyDescent="0.25">
      <c r="A11" s="17" t="s">
        <v>13</v>
      </c>
      <c r="B11" s="17" t="s">
        <v>12</v>
      </c>
      <c r="C11" s="75">
        <v>0</v>
      </c>
      <c r="D11" s="75">
        <v>0</v>
      </c>
      <c r="E11" s="75">
        <v>23177</v>
      </c>
      <c r="F11" s="75">
        <v>0</v>
      </c>
      <c r="G11" s="75">
        <v>0</v>
      </c>
      <c r="H11" s="75">
        <v>0</v>
      </c>
      <c r="I11" s="75">
        <v>0</v>
      </c>
      <c r="J11" s="75">
        <v>831437.30434782605</v>
      </c>
      <c r="K11" s="75">
        <v>3</v>
      </c>
      <c r="L11" s="73">
        <v>4.7</v>
      </c>
      <c r="M11" s="73">
        <v>-1.2963707447052002</v>
      </c>
      <c r="N11" s="73">
        <v>0.33699759750576341</v>
      </c>
      <c r="O11" s="73">
        <v>0.58388890000000004</v>
      </c>
      <c r="P11" s="75">
        <v>1037425567</v>
      </c>
      <c r="Q11" s="75">
        <v>901.87</v>
      </c>
      <c r="R11" s="75">
        <v>773.14</v>
      </c>
      <c r="S11" s="73">
        <v>13.549064276010903</v>
      </c>
      <c r="T11" s="74">
        <v>104.2</v>
      </c>
      <c r="U11" s="74">
        <v>37.9</v>
      </c>
      <c r="V11" s="74">
        <v>0.2</v>
      </c>
      <c r="W11" s="75">
        <v>16</v>
      </c>
      <c r="X11" s="75">
        <v>102</v>
      </c>
      <c r="Y11" s="74">
        <v>0.4</v>
      </c>
      <c r="Z11" s="73">
        <v>44.24</v>
      </c>
      <c r="AA11" s="74">
        <v>154</v>
      </c>
      <c r="AB11" s="73">
        <v>0.67375850129521209</v>
      </c>
      <c r="AC11" s="73">
        <v>34.549999999999997</v>
      </c>
      <c r="AD11" s="75">
        <v>3535826</v>
      </c>
      <c r="AE11" s="75">
        <v>165943</v>
      </c>
      <c r="AF11" s="75">
        <v>165766</v>
      </c>
      <c r="AG11" s="75">
        <v>0</v>
      </c>
      <c r="AH11" s="75">
        <v>60510</v>
      </c>
      <c r="AI11" s="75">
        <v>3127</v>
      </c>
      <c r="AJ11" s="75">
        <v>121</v>
      </c>
      <c r="AK11" s="74">
        <v>11.3</v>
      </c>
      <c r="AL11" s="73">
        <v>2.02</v>
      </c>
      <c r="AM11" s="74">
        <v>11.3</v>
      </c>
      <c r="AN11" s="73">
        <v>2.9</v>
      </c>
      <c r="AO11" s="73">
        <v>-0.7070775032043457</v>
      </c>
      <c r="AP11" s="75">
        <v>35</v>
      </c>
      <c r="AQ11" s="74" t="s">
        <v>103</v>
      </c>
      <c r="AR11" s="73">
        <v>15.4566974639893</v>
      </c>
      <c r="AS11" s="73">
        <v>1.7</v>
      </c>
      <c r="AT11" s="73">
        <v>39.292209696785498</v>
      </c>
      <c r="AU11" s="73">
        <v>1.5206787687450671</v>
      </c>
      <c r="AV11" s="74">
        <v>9</v>
      </c>
      <c r="AW11" s="74">
        <v>52.3</v>
      </c>
      <c r="AX11" s="75">
        <v>771.06799999999998</v>
      </c>
      <c r="AY11" s="75">
        <v>17831270</v>
      </c>
      <c r="AZ11" s="73">
        <v>0</v>
      </c>
      <c r="BA11" s="73">
        <v>1.08</v>
      </c>
      <c r="BB11" s="73">
        <v>1.8837866666666667</v>
      </c>
    </row>
    <row r="12" spans="1:54" x14ac:dyDescent="0.25">
      <c r="A12" s="17" t="s">
        <v>15</v>
      </c>
      <c r="B12" s="17" t="s">
        <v>14</v>
      </c>
      <c r="C12" s="75">
        <v>0</v>
      </c>
      <c r="D12" s="75">
        <v>0</v>
      </c>
      <c r="E12" s="75">
        <v>191347</v>
      </c>
      <c r="F12" s="75">
        <v>0</v>
      </c>
      <c r="G12" s="75">
        <v>0</v>
      </c>
      <c r="H12" s="75">
        <v>0</v>
      </c>
      <c r="I12" s="75">
        <v>0</v>
      </c>
      <c r="J12" s="75">
        <v>0</v>
      </c>
      <c r="K12" s="75">
        <v>5</v>
      </c>
      <c r="L12" s="73">
        <v>20</v>
      </c>
      <c r="M12" s="73">
        <v>-2.0793542861938477</v>
      </c>
      <c r="N12" s="73">
        <v>0.50363604567050857</v>
      </c>
      <c r="O12" s="73">
        <v>0.23892179999999999</v>
      </c>
      <c r="P12" s="75">
        <v>88645941</v>
      </c>
      <c r="Q12" s="75">
        <v>1915.82</v>
      </c>
      <c r="R12" s="75">
        <v>2529.48</v>
      </c>
      <c r="S12" s="73">
        <v>0.43474803129576223</v>
      </c>
      <c r="T12" s="74">
        <v>117.4</v>
      </c>
      <c r="U12" s="74">
        <v>31</v>
      </c>
      <c r="V12" s="74">
        <v>4</v>
      </c>
      <c r="W12" s="75">
        <v>9</v>
      </c>
      <c r="X12" s="75">
        <v>338</v>
      </c>
      <c r="Y12" s="74">
        <v>3.2</v>
      </c>
      <c r="Z12" s="73">
        <v>161.39999</v>
      </c>
      <c r="AA12" s="74">
        <v>151</v>
      </c>
      <c r="AB12" s="73" t="s">
        <v>103</v>
      </c>
      <c r="AC12" s="73">
        <v>48.83</v>
      </c>
      <c r="AD12" s="75">
        <v>7015896</v>
      </c>
      <c r="AE12" s="75">
        <v>81506</v>
      </c>
      <c r="AF12" s="75">
        <v>22244</v>
      </c>
      <c r="AG12" s="75">
        <v>0</v>
      </c>
      <c r="AH12" s="75">
        <v>3154</v>
      </c>
      <c r="AI12" s="75">
        <v>0</v>
      </c>
      <c r="AJ12" s="75">
        <v>124</v>
      </c>
      <c r="AK12" s="74">
        <v>6.4</v>
      </c>
      <c r="AL12" s="73">
        <v>2.41</v>
      </c>
      <c r="AM12" s="74">
        <v>4</v>
      </c>
      <c r="AN12" s="73">
        <v>3.9</v>
      </c>
      <c r="AO12" s="73">
        <v>-1.0093042850494385</v>
      </c>
      <c r="AP12" s="75">
        <v>27</v>
      </c>
      <c r="AQ12" s="74">
        <v>50.3</v>
      </c>
      <c r="AR12" s="73">
        <v>51.077659606933601</v>
      </c>
      <c r="AS12" s="73">
        <v>38</v>
      </c>
      <c r="AT12" s="73">
        <v>73.291961606273901</v>
      </c>
      <c r="AU12" s="73">
        <v>21</v>
      </c>
      <c r="AV12" s="74">
        <v>27.8</v>
      </c>
      <c r="AW12" s="74">
        <v>64</v>
      </c>
      <c r="AX12" s="75">
        <v>2582.1819999999998</v>
      </c>
      <c r="AY12" s="75">
        <v>173615345</v>
      </c>
      <c r="AZ12" s="73">
        <v>0</v>
      </c>
      <c r="BA12" s="73">
        <v>1.3830680000000002</v>
      </c>
      <c r="BB12" s="73">
        <v>2.0016586666666667</v>
      </c>
    </row>
    <row r="13" spans="1:54" x14ac:dyDescent="0.25">
      <c r="A13" s="17" t="s">
        <v>17</v>
      </c>
      <c r="B13" s="17" t="s">
        <v>16</v>
      </c>
      <c r="C13" s="75">
        <v>0</v>
      </c>
      <c r="D13" s="75">
        <v>0</v>
      </c>
      <c r="E13" s="75">
        <v>16227</v>
      </c>
      <c r="F13" s="75">
        <v>0</v>
      </c>
      <c r="G13" s="75">
        <v>0</v>
      </c>
      <c r="H13" s="75">
        <v>0</v>
      </c>
      <c r="I13" s="75">
        <v>0</v>
      </c>
      <c r="J13" s="75">
        <v>49304.34782608696</v>
      </c>
      <c r="K13" s="75">
        <v>2</v>
      </c>
      <c r="L13" s="73">
        <v>2.8</v>
      </c>
      <c r="M13" s="73">
        <v>-8.6355820298194885E-2</v>
      </c>
      <c r="N13" s="73">
        <v>0.48527805862157891</v>
      </c>
      <c r="O13" s="73">
        <v>0.38993559999999999</v>
      </c>
      <c r="P13" s="75">
        <v>96423451</v>
      </c>
      <c r="Q13" s="75">
        <v>1080.18</v>
      </c>
      <c r="R13" s="75">
        <v>982.82</v>
      </c>
      <c r="S13" s="73">
        <v>7.7904612850911867</v>
      </c>
      <c r="T13" s="74">
        <v>55.3</v>
      </c>
      <c r="U13" s="74">
        <v>16.8</v>
      </c>
      <c r="V13" s="74">
        <v>0.6</v>
      </c>
      <c r="W13" s="75">
        <v>80</v>
      </c>
      <c r="X13" s="75">
        <v>136</v>
      </c>
      <c r="Y13" s="74">
        <v>0.5</v>
      </c>
      <c r="Z13" s="73">
        <v>96.49</v>
      </c>
      <c r="AA13" s="74">
        <v>83</v>
      </c>
      <c r="AB13" s="73">
        <v>0.5374709451945221</v>
      </c>
      <c r="AC13" s="73">
        <v>40.299999999999997</v>
      </c>
      <c r="AD13" s="75">
        <v>907000</v>
      </c>
      <c r="AE13" s="75">
        <v>163306</v>
      </c>
      <c r="AF13" s="75">
        <v>1</v>
      </c>
      <c r="AG13" s="75">
        <v>40000</v>
      </c>
      <c r="AH13" s="75">
        <v>14237</v>
      </c>
      <c r="AI13" s="75">
        <v>0</v>
      </c>
      <c r="AJ13" s="75">
        <v>104</v>
      </c>
      <c r="AK13" s="74">
        <v>16.7</v>
      </c>
      <c r="AL13" s="73">
        <v>2.16</v>
      </c>
      <c r="AM13" s="74">
        <v>7.1</v>
      </c>
      <c r="AN13" s="73">
        <v>3.55</v>
      </c>
      <c r="AO13" s="73">
        <v>-0.47856616973876953</v>
      </c>
      <c r="AP13" s="75">
        <v>43</v>
      </c>
      <c r="AQ13" s="74">
        <v>53.5</v>
      </c>
      <c r="AR13" s="73">
        <v>52.051959991455099</v>
      </c>
      <c r="AS13" s="73">
        <v>20.9</v>
      </c>
      <c r="AT13" s="73">
        <v>92.927982747104707</v>
      </c>
      <c r="AU13" s="73">
        <v>7.5158092720618148</v>
      </c>
      <c r="AV13" s="74">
        <v>51.9</v>
      </c>
      <c r="AW13" s="74">
        <v>74.099999999999994</v>
      </c>
      <c r="AX13" s="75">
        <v>1969.9580000000001</v>
      </c>
      <c r="AY13" s="75">
        <v>14133280</v>
      </c>
      <c r="AZ13" s="73">
        <v>7.6928999999999997E-2</v>
      </c>
      <c r="BA13" s="73">
        <v>1.575</v>
      </c>
      <c r="BB13" s="73">
        <v>0.40378633333333336</v>
      </c>
    </row>
  </sheetData>
  <mergeCells count="1">
    <mergeCell ref="A1:BB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H1" zoomScale="90" zoomScaleNormal="90" workbookViewId="0">
      <pane ySplit="2" topLeftCell="A3" activePane="bottomLeft" state="frozen"/>
      <selection pane="bottomLeft" activeCell="L29" sqref="L29"/>
    </sheetView>
  </sheetViews>
  <sheetFormatPr defaultRowHeight="15" x14ac:dyDescent="0.25"/>
  <cols>
    <col min="1" max="1" width="13.140625" style="91" customWidth="1"/>
    <col min="2" max="2" width="15.42578125" style="91" customWidth="1"/>
    <col min="3" max="3" width="23.42578125" style="91" customWidth="1"/>
    <col min="4" max="4" width="15.7109375" style="91" bestFit="1" customWidth="1"/>
    <col min="5" max="5" width="22" style="91" customWidth="1"/>
    <col min="6" max="6" width="24" style="91" customWidth="1"/>
    <col min="7" max="7" width="34" style="91" customWidth="1"/>
    <col min="8" max="8" width="17" style="91" customWidth="1"/>
    <col min="9" max="11" width="57.140625" style="91" customWidth="1"/>
    <col min="12" max="12" width="33.7109375" style="91" customWidth="1"/>
    <col min="13" max="13" width="64.7109375" style="91" customWidth="1"/>
    <col min="14" max="16384" width="9.140625" style="91"/>
  </cols>
  <sheetData>
    <row r="1" spans="1:13" s="11" customFormat="1" x14ac:dyDescent="0.25">
      <c r="A1" s="175"/>
      <c r="B1" s="175"/>
      <c r="C1" s="175"/>
      <c r="D1" s="175"/>
      <c r="E1" s="175"/>
      <c r="F1" s="175"/>
      <c r="G1" s="175"/>
      <c r="H1" s="175"/>
      <c r="I1" s="175"/>
      <c r="J1" s="175"/>
      <c r="K1" s="175"/>
      <c r="L1" s="175"/>
      <c r="M1" s="175"/>
    </row>
    <row r="2" spans="1:13" ht="15.75" thickBot="1" x14ac:dyDescent="0.3">
      <c r="A2" s="92" t="s">
        <v>153</v>
      </c>
      <c r="B2" s="92" t="s">
        <v>154</v>
      </c>
      <c r="C2" s="92" t="s">
        <v>155</v>
      </c>
      <c r="D2" s="92" t="s">
        <v>156</v>
      </c>
      <c r="E2" s="92" t="s">
        <v>652</v>
      </c>
      <c r="F2" s="92" t="s">
        <v>157</v>
      </c>
      <c r="G2" s="92" t="s">
        <v>158</v>
      </c>
      <c r="H2" s="92" t="s">
        <v>668</v>
      </c>
      <c r="I2" s="92" t="s">
        <v>333</v>
      </c>
      <c r="J2" s="92" t="s">
        <v>334</v>
      </c>
      <c r="K2" s="92" t="s">
        <v>335</v>
      </c>
      <c r="L2" s="92" t="s">
        <v>663</v>
      </c>
      <c r="M2" s="92" t="s">
        <v>230</v>
      </c>
    </row>
    <row r="3" spans="1:13" ht="60" x14ac:dyDescent="0.25">
      <c r="A3" s="93" t="s">
        <v>159</v>
      </c>
      <c r="B3" s="90" t="s">
        <v>26</v>
      </c>
      <c r="C3" s="90" t="s">
        <v>647</v>
      </c>
      <c r="D3" s="90"/>
      <c r="E3" s="90"/>
      <c r="F3" s="90" t="s">
        <v>647</v>
      </c>
      <c r="G3" s="90" t="s">
        <v>647</v>
      </c>
      <c r="H3" s="90" t="s">
        <v>669</v>
      </c>
      <c r="I3" s="90" t="s">
        <v>665</v>
      </c>
      <c r="J3" s="90" t="s">
        <v>664</v>
      </c>
      <c r="K3" s="90" t="s">
        <v>659</v>
      </c>
      <c r="L3" s="90" t="s">
        <v>662</v>
      </c>
      <c r="M3" s="90"/>
    </row>
    <row r="4" spans="1:13" ht="120" x14ac:dyDescent="0.25">
      <c r="A4" s="93" t="s">
        <v>159</v>
      </c>
      <c r="B4" s="90" t="s">
        <v>26</v>
      </c>
      <c r="C4" s="90" t="s">
        <v>700</v>
      </c>
      <c r="D4" s="90"/>
      <c r="E4" s="90"/>
      <c r="F4" s="90" t="s">
        <v>700</v>
      </c>
      <c r="G4" s="90" t="s">
        <v>700</v>
      </c>
      <c r="H4" s="90" t="s">
        <v>669</v>
      </c>
      <c r="I4" s="90" t="s">
        <v>705</v>
      </c>
      <c r="J4" s="90" t="s">
        <v>701</v>
      </c>
      <c r="K4" s="142"/>
      <c r="L4" s="90" t="s">
        <v>704</v>
      </c>
      <c r="M4" s="90" t="s">
        <v>703</v>
      </c>
    </row>
    <row r="5" spans="1:13" ht="75" x14ac:dyDescent="0.25">
      <c r="A5" s="93" t="s">
        <v>159</v>
      </c>
      <c r="B5" s="90" t="s">
        <v>26</v>
      </c>
      <c r="C5" s="90" t="s">
        <v>163</v>
      </c>
      <c r="D5" s="90" t="s">
        <v>160</v>
      </c>
      <c r="E5" s="90" t="s">
        <v>164</v>
      </c>
      <c r="F5" s="90" t="s">
        <v>104</v>
      </c>
      <c r="G5" s="90" t="s">
        <v>232</v>
      </c>
      <c r="H5" s="90" t="s">
        <v>669</v>
      </c>
      <c r="I5" s="90" t="s">
        <v>271</v>
      </c>
      <c r="J5" s="90" t="s">
        <v>272</v>
      </c>
      <c r="K5" s="90"/>
      <c r="L5" s="90" t="s">
        <v>165</v>
      </c>
      <c r="M5" s="90" t="s">
        <v>161</v>
      </c>
    </row>
    <row r="6" spans="1:13" ht="75" x14ac:dyDescent="0.25">
      <c r="A6" s="93" t="s">
        <v>159</v>
      </c>
      <c r="B6" s="90" t="s">
        <v>26</v>
      </c>
      <c r="C6" s="90" t="s">
        <v>163</v>
      </c>
      <c r="D6" s="90" t="s">
        <v>162</v>
      </c>
      <c r="E6" s="90" t="s">
        <v>166</v>
      </c>
      <c r="F6" s="90" t="s">
        <v>105</v>
      </c>
      <c r="G6" s="90" t="s">
        <v>233</v>
      </c>
      <c r="H6" s="90" t="s">
        <v>669</v>
      </c>
      <c r="I6" s="90" t="s">
        <v>273</v>
      </c>
      <c r="J6" s="90" t="s">
        <v>272</v>
      </c>
      <c r="K6" s="90"/>
      <c r="L6" s="90" t="s">
        <v>167</v>
      </c>
      <c r="M6" s="90" t="s">
        <v>161</v>
      </c>
    </row>
    <row r="7" spans="1:13" ht="75" x14ac:dyDescent="0.25">
      <c r="A7" s="93" t="s">
        <v>159</v>
      </c>
      <c r="B7" s="90" t="s">
        <v>26</v>
      </c>
      <c r="C7" s="90" t="s">
        <v>168</v>
      </c>
      <c r="D7" s="90"/>
      <c r="E7" s="90"/>
      <c r="F7" s="90" t="s">
        <v>648</v>
      </c>
      <c r="G7" s="90" t="s">
        <v>649</v>
      </c>
      <c r="H7" s="90" t="s">
        <v>669</v>
      </c>
      <c r="I7" s="90" t="s">
        <v>650</v>
      </c>
      <c r="J7" s="90" t="s">
        <v>274</v>
      </c>
      <c r="K7" s="90"/>
      <c r="L7" s="90" t="s">
        <v>676</v>
      </c>
      <c r="M7" s="99" t="s">
        <v>677</v>
      </c>
    </row>
    <row r="8" spans="1:13" ht="75" x14ac:dyDescent="0.25">
      <c r="A8" s="93" t="s">
        <v>159</v>
      </c>
      <c r="B8" s="90" t="s">
        <v>27</v>
      </c>
      <c r="C8" s="90" t="s">
        <v>108</v>
      </c>
      <c r="D8" s="90"/>
      <c r="E8" s="90" t="s">
        <v>170</v>
      </c>
      <c r="F8" s="90" t="s">
        <v>171</v>
      </c>
      <c r="G8" s="90" t="s">
        <v>171</v>
      </c>
      <c r="H8" s="90" t="s">
        <v>670</v>
      </c>
      <c r="I8" s="90" t="s">
        <v>275</v>
      </c>
      <c r="J8" s="90" t="s">
        <v>653</v>
      </c>
      <c r="K8" s="90"/>
      <c r="L8" s="90" t="s">
        <v>172</v>
      </c>
      <c r="M8" s="90" t="s">
        <v>173</v>
      </c>
    </row>
    <row r="9" spans="1:13" ht="45" x14ac:dyDescent="0.25">
      <c r="A9" s="93" t="s">
        <v>159</v>
      </c>
      <c r="B9" s="90" t="s">
        <v>27</v>
      </c>
      <c r="C9" s="90" t="s">
        <v>107</v>
      </c>
      <c r="D9" s="90"/>
      <c r="E9" s="90" t="s">
        <v>174</v>
      </c>
      <c r="F9" s="90" t="s">
        <v>78</v>
      </c>
      <c r="G9" s="90" t="s">
        <v>78</v>
      </c>
      <c r="H9" s="90" t="s">
        <v>669</v>
      </c>
      <c r="I9" s="90" t="s">
        <v>276</v>
      </c>
      <c r="J9" s="90" t="s">
        <v>651</v>
      </c>
      <c r="K9" s="90"/>
      <c r="L9" s="90" t="s">
        <v>175</v>
      </c>
      <c r="M9" s="90" t="s">
        <v>176</v>
      </c>
    </row>
    <row r="10" spans="1:13" ht="120" x14ac:dyDescent="0.25">
      <c r="A10" s="93" t="s">
        <v>159</v>
      </c>
      <c r="B10" s="90" t="s">
        <v>27</v>
      </c>
      <c r="C10" s="90" t="s">
        <v>618</v>
      </c>
      <c r="D10" s="90"/>
      <c r="E10" s="90"/>
      <c r="F10" s="90" t="s">
        <v>610</v>
      </c>
      <c r="G10" s="90" t="s">
        <v>678</v>
      </c>
      <c r="H10" s="90" t="s">
        <v>669</v>
      </c>
      <c r="I10" s="90" t="s">
        <v>672</v>
      </c>
      <c r="J10" s="90" t="s">
        <v>673</v>
      </c>
      <c r="K10" s="90"/>
      <c r="L10" s="90" t="s">
        <v>674</v>
      </c>
      <c r="M10" s="99" t="s">
        <v>675</v>
      </c>
    </row>
    <row r="11" spans="1:13" ht="45" x14ac:dyDescent="0.25">
      <c r="A11" s="95" t="s">
        <v>35</v>
      </c>
      <c r="B11" s="90" t="s">
        <v>177</v>
      </c>
      <c r="C11" s="90" t="s">
        <v>178</v>
      </c>
      <c r="D11" s="90"/>
      <c r="E11" s="90" t="s">
        <v>179</v>
      </c>
      <c r="F11" s="90" t="s">
        <v>38</v>
      </c>
      <c r="G11" s="90" t="s">
        <v>38</v>
      </c>
      <c r="H11" s="90" t="s">
        <v>671</v>
      </c>
      <c r="I11" s="90" t="s">
        <v>277</v>
      </c>
      <c r="J11" s="90" t="s">
        <v>278</v>
      </c>
      <c r="K11" s="90"/>
      <c r="L11" s="90" t="s">
        <v>655</v>
      </c>
      <c r="M11" s="90" t="s">
        <v>180</v>
      </c>
    </row>
    <row r="12" spans="1:13" ht="90" x14ac:dyDescent="0.25">
      <c r="A12" s="95" t="s">
        <v>35</v>
      </c>
      <c r="B12" s="90" t="s">
        <v>177</v>
      </c>
      <c r="C12" s="90" t="s">
        <v>178</v>
      </c>
      <c r="D12" s="90"/>
      <c r="E12" s="90" t="s">
        <v>181</v>
      </c>
      <c r="F12" s="90" t="s">
        <v>39</v>
      </c>
      <c r="G12" s="90" t="s">
        <v>39</v>
      </c>
      <c r="H12" s="90" t="s">
        <v>671</v>
      </c>
      <c r="I12" s="90" t="s">
        <v>279</v>
      </c>
      <c r="J12" s="90" t="s">
        <v>280</v>
      </c>
      <c r="K12" s="90"/>
      <c r="L12" s="90" t="s">
        <v>656</v>
      </c>
      <c r="M12" s="99" t="s">
        <v>657</v>
      </c>
    </row>
    <row r="13" spans="1:13" ht="105" x14ac:dyDescent="0.25">
      <c r="A13" s="95" t="s">
        <v>35</v>
      </c>
      <c r="B13" s="90" t="s">
        <v>177</v>
      </c>
      <c r="C13" s="90" t="s">
        <v>49</v>
      </c>
      <c r="D13" s="90"/>
      <c r="E13" s="90" t="s">
        <v>182</v>
      </c>
      <c r="F13" s="90" t="s">
        <v>37</v>
      </c>
      <c r="G13" s="90" t="s">
        <v>37</v>
      </c>
      <c r="H13" s="90" t="s">
        <v>671</v>
      </c>
      <c r="I13" s="90" t="s">
        <v>281</v>
      </c>
      <c r="J13" s="90" t="s">
        <v>282</v>
      </c>
      <c r="K13" s="90"/>
      <c r="L13" s="90" t="s">
        <v>655</v>
      </c>
      <c r="M13" s="90" t="s">
        <v>183</v>
      </c>
    </row>
    <row r="14" spans="1:13" ht="75" x14ac:dyDescent="0.25">
      <c r="A14" s="95" t="s">
        <v>35</v>
      </c>
      <c r="B14" s="90" t="s">
        <v>177</v>
      </c>
      <c r="C14" s="90" t="s">
        <v>49</v>
      </c>
      <c r="D14" s="90"/>
      <c r="E14" s="90" t="s">
        <v>184</v>
      </c>
      <c r="F14" s="90" t="s">
        <v>185</v>
      </c>
      <c r="G14" s="90" t="s">
        <v>185</v>
      </c>
      <c r="H14" s="90" t="s">
        <v>671</v>
      </c>
      <c r="I14" s="90" t="s">
        <v>283</v>
      </c>
      <c r="J14" s="90" t="s">
        <v>284</v>
      </c>
      <c r="K14" s="90"/>
      <c r="L14" s="90" t="s">
        <v>216</v>
      </c>
      <c r="M14" s="90" t="s">
        <v>343</v>
      </c>
    </row>
    <row r="15" spans="1:13" ht="45" x14ac:dyDescent="0.25">
      <c r="A15" s="95" t="s">
        <v>35</v>
      </c>
      <c r="B15" s="90" t="s">
        <v>177</v>
      </c>
      <c r="C15" s="90" t="s">
        <v>186</v>
      </c>
      <c r="D15" s="90" t="s">
        <v>70</v>
      </c>
      <c r="E15" s="90" t="s">
        <v>187</v>
      </c>
      <c r="F15" s="90" t="s">
        <v>188</v>
      </c>
      <c r="G15" s="90" t="s">
        <v>234</v>
      </c>
      <c r="H15" s="90" t="s">
        <v>670</v>
      </c>
      <c r="I15" s="90" t="s">
        <v>285</v>
      </c>
      <c r="J15" s="90" t="s">
        <v>286</v>
      </c>
      <c r="K15" s="90"/>
      <c r="L15" s="90" t="s">
        <v>189</v>
      </c>
      <c r="M15" s="90" t="s">
        <v>190</v>
      </c>
    </row>
    <row r="16" spans="1:13" ht="135" x14ac:dyDescent="0.25">
      <c r="A16" s="95" t="s">
        <v>35</v>
      </c>
      <c r="B16" s="90" t="s">
        <v>177</v>
      </c>
      <c r="C16" s="90" t="s">
        <v>186</v>
      </c>
      <c r="D16" s="90" t="s">
        <v>70</v>
      </c>
      <c r="E16" s="90" t="s">
        <v>191</v>
      </c>
      <c r="F16" s="90" t="s">
        <v>46</v>
      </c>
      <c r="G16" s="90" t="s">
        <v>46</v>
      </c>
      <c r="H16" s="90" t="s">
        <v>670</v>
      </c>
      <c r="I16" s="90" t="s">
        <v>287</v>
      </c>
      <c r="J16" s="90" t="s">
        <v>286</v>
      </c>
      <c r="K16" s="90"/>
      <c r="L16" s="90" t="s">
        <v>216</v>
      </c>
      <c r="M16" s="90" t="s">
        <v>192</v>
      </c>
    </row>
    <row r="17" spans="1:13" ht="165" x14ac:dyDescent="0.25">
      <c r="A17" s="95" t="s">
        <v>35</v>
      </c>
      <c r="B17" s="90" t="s">
        <v>177</v>
      </c>
      <c r="C17" s="90" t="s">
        <v>186</v>
      </c>
      <c r="D17" s="90" t="s">
        <v>612</v>
      </c>
      <c r="E17" s="90"/>
      <c r="F17" s="90" t="s">
        <v>708</v>
      </c>
      <c r="G17" s="90" t="s">
        <v>707</v>
      </c>
      <c r="H17" s="90" t="s">
        <v>670</v>
      </c>
      <c r="I17" s="90" t="s">
        <v>706</v>
      </c>
      <c r="J17" s="90" t="s">
        <v>702</v>
      </c>
      <c r="K17" s="90"/>
      <c r="L17" s="90" t="s">
        <v>709</v>
      </c>
      <c r="M17" s="90" t="s">
        <v>710</v>
      </c>
    </row>
    <row r="18" spans="1:13" ht="90" x14ac:dyDescent="0.25">
      <c r="A18" s="95" t="s">
        <v>35</v>
      </c>
      <c r="B18" s="90" t="s">
        <v>60</v>
      </c>
      <c r="C18" s="90" t="s">
        <v>48</v>
      </c>
      <c r="D18" s="90"/>
      <c r="E18" s="90" t="s">
        <v>198</v>
      </c>
      <c r="F18" s="90" t="s">
        <v>139</v>
      </c>
      <c r="G18" s="90" t="s">
        <v>139</v>
      </c>
      <c r="H18" s="90" t="s">
        <v>669</v>
      </c>
      <c r="I18" s="90" t="s">
        <v>288</v>
      </c>
      <c r="J18" s="90" t="s">
        <v>289</v>
      </c>
      <c r="K18" s="90" t="s">
        <v>290</v>
      </c>
      <c r="L18" s="90" t="s">
        <v>723</v>
      </c>
      <c r="M18" s="99" t="s">
        <v>724</v>
      </c>
    </row>
    <row r="19" spans="1:13" ht="90" x14ac:dyDescent="0.25">
      <c r="A19" s="95" t="s">
        <v>35</v>
      </c>
      <c r="B19" s="90" t="s">
        <v>60</v>
      </c>
      <c r="C19" s="90" t="s">
        <v>48</v>
      </c>
      <c r="D19" s="90"/>
      <c r="E19" s="90" t="s">
        <v>199</v>
      </c>
      <c r="F19" s="90" t="s">
        <v>138</v>
      </c>
      <c r="G19" s="90" t="s">
        <v>138</v>
      </c>
      <c r="H19" s="90" t="s">
        <v>669</v>
      </c>
      <c r="I19" s="90" t="s">
        <v>288</v>
      </c>
      <c r="J19" s="90" t="s">
        <v>289</v>
      </c>
      <c r="K19" s="90" t="s">
        <v>290</v>
      </c>
      <c r="L19" s="90" t="s">
        <v>721</v>
      </c>
      <c r="M19" s="90" t="s">
        <v>722</v>
      </c>
    </row>
    <row r="20" spans="1:13" ht="90" x14ac:dyDescent="0.25">
      <c r="A20" s="95" t="s">
        <v>35</v>
      </c>
      <c r="B20" s="90" t="s">
        <v>60</v>
      </c>
      <c r="C20" s="90" t="s">
        <v>48</v>
      </c>
      <c r="D20" s="90"/>
      <c r="E20" s="90" t="s">
        <v>235</v>
      </c>
      <c r="F20" s="90" t="s">
        <v>200</v>
      </c>
      <c r="G20" s="90" t="s">
        <v>200</v>
      </c>
      <c r="H20" s="90" t="s">
        <v>670</v>
      </c>
      <c r="I20" s="90" t="s">
        <v>288</v>
      </c>
      <c r="J20" s="90" t="s">
        <v>289</v>
      </c>
      <c r="K20" s="90" t="s">
        <v>290</v>
      </c>
      <c r="L20" s="90" t="s">
        <v>721</v>
      </c>
      <c r="M20" s="90" t="s">
        <v>722</v>
      </c>
    </row>
    <row r="21" spans="1:13" ht="60" x14ac:dyDescent="0.25">
      <c r="A21" s="95" t="s">
        <v>35</v>
      </c>
      <c r="B21" s="90" t="s">
        <v>60</v>
      </c>
      <c r="C21" s="90" t="s">
        <v>71</v>
      </c>
      <c r="D21" s="90" t="s">
        <v>231</v>
      </c>
      <c r="E21" s="90" t="s">
        <v>236</v>
      </c>
      <c r="F21" s="90" t="s">
        <v>237</v>
      </c>
      <c r="G21" s="90" t="s">
        <v>238</v>
      </c>
      <c r="H21" s="90" t="s">
        <v>670</v>
      </c>
      <c r="I21" s="90" t="s">
        <v>291</v>
      </c>
      <c r="J21" s="90" t="s">
        <v>292</v>
      </c>
      <c r="K21" s="90" t="s">
        <v>293</v>
      </c>
      <c r="L21" s="90" t="s">
        <v>201</v>
      </c>
      <c r="M21" s="90" t="s">
        <v>202</v>
      </c>
    </row>
    <row r="22" spans="1:13" ht="60" x14ac:dyDescent="0.25">
      <c r="A22" s="95" t="s">
        <v>35</v>
      </c>
      <c r="B22" s="90" t="s">
        <v>60</v>
      </c>
      <c r="C22" s="90" t="s">
        <v>71</v>
      </c>
      <c r="D22" s="90" t="s">
        <v>231</v>
      </c>
      <c r="E22" s="90" t="s">
        <v>239</v>
      </c>
      <c r="F22" s="90" t="s">
        <v>55</v>
      </c>
      <c r="G22" s="90" t="s">
        <v>240</v>
      </c>
      <c r="H22" s="90" t="s">
        <v>670</v>
      </c>
      <c r="I22" s="90" t="s">
        <v>294</v>
      </c>
      <c r="J22" s="90" t="s">
        <v>295</v>
      </c>
      <c r="K22" s="90" t="s">
        <v>296</v>
      </c>
      <c r="L22" s="90" t="s">
        <v>201</v>
      </c>
      <c r="M22" s="90" t="s">
        <v>202</v>
      </c>
    </row>
    <row r="23" spans="1:13" ht="60" x14ac:dyDescent="0.25">
      <c r="A23" s="95" t="s">
        <v>35</v>
      </c>
      <c r="B23" s="90" t="s">
        <v>60</v>
      </c>
      <c r="C23" s="90" t="s">
        <v>71</v>
      </c>
      <c r="D23" s="90" t="s">
        <v>231</v>
      </c>
      <c r="E23" s="90" t="s">
        <v>241</v>
      </c>
      <c r="F23" s="90" t="s">
        <v>54</v>
      </c>
      <c r="G23" s="90" t="s">
        <v>242</v>
      </c>
      <c r="H23" s="90" t="s">
        <v>670</v>
      </c>
      <c r="I23" s="90" t="s">
        <v>297</v>
      </c>
      <c r="J23" s="90" t="s">
        <v>298</v>
      </c>
      <c r="K23" s="90" t="s">
        <v>299</v>
      </c>
      <c r="L23" s="90" t="s">
        <v>201</v>
      </c>
      <c r="M23" s="90" t="s">
        <v>202</v>
      </c>
    </row>
    <row r="24" spans="1:13" ht="30" x14ac:dyDescent="0.25">
      <c r="A24" s="95" t="s">
        <v>35</v>
      </c>
      <c r="B24" s="90" t="s">
        <v>60</v>
      </c>
      <c r="C24" s="90" t="s">
        <v>71</v>
      </c>
      <c r="D24" s="90" t="s">
        <v>231</v>
      </c>
      <c r="E24" s="90" t="s">
        <v>693</v>
      </c>
      <c r="F24" s="147" t="s">
        <v>689</v>
      </c>
      <c r="G24" s="90" t="s">
        <v>689</v>
      </c>
      <c r="H24" s="90" t="s">
        <v>669</v>
      </c>
      <c r="I24" s="90"/>
      <c r="J24" s="90" t="s">
        <v>698</v>
      </c>
      <c r="K24" s="90"/>
      <c r="L24" s="90" t="s">
        <v>195</v>
      </c>
      <c r="M24" s="90"/>
    </row>
    <row r="25" spans="1:13" ht="30" x14ac:dyDescent="0.25">
      <c r="A25" s="95" t="s">
        <v>35</v>
      </c>
      <c r="B25" s="90" t="s">
        <v>60</v>
      </c>
      <c r="C25" s="90" t="s">
        <v>71</v>
      </c>
      <c r="D25" s="90" t="s">
        <v>231</v>
      </c>
      <c r="E25" s="90" t="s">
        <v>694</v>
      </c>
      <c r="F25" s="147" t="s">
        <v>690</v>
      </c>
      <c r="G25" s="90" t="s">
        <v>690</v>
      </c>
      <c r="H25" s="90" t="s">
        <v>669</v>
      </c>
      <c r="I25" s="90" t="s">
        <v>696</v>
      </c>
      <c r="J25" s="90" t="s">
        <v>697</v>
      </c>
      <c r="K25" s="90"/>
      <c r="L25" s="90" t="s">
        <v>695</v>
      </c>
      <c r="M25" s="90"/>
    </row>
    <row r="26" spans="1:13" ht="60" x14ac:dyDescent="0.25">
      <c r="A26" s="95" t="s">
        <v>35</v>
      </c>
      <c r="B26" s="90" t="s">
        <v>60</v>
      </c>
      <c r="C26" s="90" t="s">
        <v>71</v>
      </c>
      <c r="D26" s="90" t="s">
        <v>193</v>
      </c>
      <c r="E26" s="90" t="s">
        <v>243</v>
      </c>
      <c r="F26" s="90" t="s">
        <v>19</v>
      </c>
      <c r="G26" s="90" t="s">
        <v>194</v>
      </c>
      <c r="H26" s="90" t="s">
        <v>671</v>
      </c>
      <c r="I26" s="90" t="s">
        <v>300</v>
      </c>
      <c r="J26" s="90" t="s">
        <v>301</v>
      </c>
      <c r="K26" s="90" t="s">
        <v>302</v>
      </c>
      <c r="L26" s="90" t="s">
        <v>195</v>
      </c>
      <c r="M26" s="90" t="s">
        <v>196</v>
      </c>
    </row>
    <row r="27" spans="1:13" ht="195" x14ac:dyDescent="0.25">
      <c r="A27" s="95" t="s">
        <v>35</v>
      </c>
      <c r="B27" s="90" t="s">
        <v>60</v>
      </c>
      <c r="C27" s="90" t="s">
        <v>71</v>
      </c>
      <c r="D27" s="90" t="s">
        <v>193</v>
      </c>
      <c r="E27" s="90" t="s">
        <v>244</v>
      </c>
      <c r="F27" s="90" t="s">
        <v>197</v>
      </c>
      <c r="G27" s="90" t="s">
        <v>245</v>
      </c>
      <c r="H27" s="90" t="s">
        <v>669</v>
      </c>
      <c r="I27" s="90" t="s">
        <v>303</v>
      </c>
      <c r="J27" s="90" t="s">
        <v>304</v>
      </c>
      <c r="K27" s="90" t="s">
        <v>654</v>
      </c>
      <c r="L27" s="90" t="s">
        <v>684</v>
      </c>
      <c r="M27" s="90" t="s">
        <v>685</v>
      </c>
    </row>
    <row r="28" spans="1:13" ht="105" x14ac:dyDescent="0.25">
      <c r="A28" s="95" t="s">
        <v>35</v>
      </c>
      <c r="B28" s="90" t="s">
        <v>60</v>
      </c>
      <c r="C28" s="90" t="s">
        <v>71</v>
      </c>
      <c r="D28" s="90" t="s">
        <v>203</v>
      </c>
      <c r="E28" s="90" t="s">
        <v>246</v>
      </c>
      <c r="F28" s="90" t="s">
        <v>247</v>
      </c>
      <c r="G28" s="90" t="s">
        <v>248</v>
      </c>
      <c r="H28" s="90" t="s">
        <v>669</v>
      </c>
      <c r="I28" s="90" t="s">
        <v>305</v>
      </c>
      <c r="J28" s="90" t="s">
        <v>306</v>
      </c>
      <c r="K28" s="90" t="s">
        <v>307</v>
      </c>
      <c r="L28" s="90" t="s">
        <v>719</v>
      </c>
      <c r="M28" s="90" t="s">
        <v>169</v>
      </c>
    </row>
    <row r="29" spans="1:13" ht="60" x14ac:dyDescent="0.25">
      <c r="A29" s="95" t="s">
        <v>35</v>
      </c>
      <c r="B29" s="90" t="s">
        <v>60</v>
      </c>
      <c r="C29" s="90" t="s">
        <v>71</v>
      </c>
      <c r="D29" s="90" t="s">
        <v>627</v>
      </c>
      <c r="E29" s="90"/>
      <c r="F29" s="90" t="s">
        <v>619</v>
      </c>
      <c r="G29" s="90" t="s">
        <v>619</v>
      </c>
      <c r="H29" s="90" t="s">
        <v>669</v>
      </c>
      <c r="I29" s="90"/>
      <c r="J29" s="90" t="s">
        <v>308</v>
      </c>
      <c r="K29" s="90"/>
      <c r="L29" s="90" t="s">
        <v>684</v>
      </c>
      <c r="M29" s="90" t="s">
        <v>685</v>
      </c>
    </row>
    <row r="30" spans="1:13" ht="60" x14ac:dyDescent="0.25">
      <c r="A30" s="95" t="s">
        <v>35</v>
      </c>
      <c r="B30" s="90" t="s">
        <v>60</v>
      </c>
      <c r="C30" s="90" t="s">
        <v>71</v>
      </c>
      <c r="D30" s="90" t="s">
        <v>627</v>
      </c>
      <c r="E30" s="90"/>
      <c r="F30" s="90" t="s">
        <v>624</v>
      </c>
      <c r="G30" s="90" t="s">
        <v>624</v>
      </c>
      <c r="H30" s="90" t="s">
        <v>669</v>
      </c>
      <c r="I30" s="90"/>
      <c r="J30" s="90" t="s">
        <v>308</v>
      </c>
      <c r="K30" s="90"/>
      <c r="L30" s="90" t="s">
        <v>684</v>
      </c>
      <c r="M30" s="90" t="s">
        <v>685</v>
      </c>
    </row>
    <row r="31" spans="1:13" ht="45" x14ac:dyDescent="0.25">
      <c r="A31" s="95" t="s">
        <v>35</v>
      </c>
      <c r="B31" s="90" t="s">
        <v>60</v>
      </c>
      <c r="C31" s="90" t="s">
        <v>71</v>
      </c>
      <c r="D31" s="90" t="s">
        <v>59</v>
      </c>
      <c r="E31" s="90"/>
      <c r="F31" s="90" t="s">
        <v>661</v>
      </c>
      <c r="G31" s="90" t="s">
        <v>661</v>
      </c>
      <c r="H31" s="90" t="s">
        <v>669</v>
      </c>
      <c r="I31" s="90" t="s">
        <v>667</v>
      </c>
      <c r="J31" s="90"/>
      <c r="K31" s="90" t="s">
        <v>666</v>
      </c>
      <c r="L31" s="90" t="s">
        <v>662</v>
      </c>
      <c r="M31" s="90"/>
    </row>
    <row r="32" spans="1:13" ht="75" x14ac:dyDescent="0.25">
      <c r="A32" s="94" t="s">
        <v>204</v>
      </c>
      <c r="B32" s="90" t="s">
        <v>28</v>
      </c>
      <c r="C32" s="90" t="s">
        <v>62</v>
      </c>
      <c r="D32" s="90"/>
      <c r="E32" s="90" t="s">
        <v>249</v>
      </c>
      <c r="F32" s="90" t="s">
        <v>205</v>
      </c>
      <c r="G32" s="90" t="s">
        <v>205</v>
      </c>
      <c r="H32" s="90" t="s">
        <v>670</v>
      </c>
      <c r="I32" s="90" t="s">
        <v>309</v>
      </c>
      <c r="J32" s="90" t="s">
        <v>310</v>
      </c>
      <c r="K32" s="90"/>
      <c r="L32" s="90" t="s">
        <v>172</v>
      </c>
      <c r="M32" s="90" t="s">
        <v>173</v>
      </c>
    </row>
    <row r="33" spans="1:13" ht="60" x14ac:dyDescent="0.25">
      <c r="A33" s="94" t="s">
        <v>204</v>
      </c>
      <c r="B33" s="90" t="s">
        <v>28</v>
      </c>
      <c r="C33" s="90" t="s">
        <v>62</v>
      </c>
      <c r="D33" s="90"/>
      <c r="E33" s="90" t="s">
        <v>250</v>
      </c>
      <c r="F33" s="90" t="s">
        <v>56</v>
      </c>
      <c r="G33" s="90" t="s">
        <v>251</v>
      </c>
      <c r="H33" s="90" t="s">
        <v>670</v>
      </c>
      <c r="I33" s="90" t="s">
        <v>311</v>
      </c>
      <c r="J33" s="90" t="s">
        <v>312</v>
      </c>
      <c r="K33" s="90"/>
      <c r="L33" s="90" t="s">
        <v>206</v>
      </c>
      <c r="M33" s="90" t="s">
        <v>207</v>
      </c>
    </row>
    <row r="34" spans="1:13" ht="150" x14ac:dyDescent="0.25">
      <c r="A34" s="94" t="s">
        <v>204</v>
      </c>
      <c r="B34" s="90" t="s">
        <v>28</v>
      </c>
      <c r="C34" s="90" t="s">
        <v>208</v>
      </c>
      <c r="D34" s="90"/>
      <c r="E34" s="90"/>
      <c r="F34" s="148" t="s">
        <v>679</v>
      </c>
      <c r="G34" s="90" t="s">
        <v>658</v>
      </c>
      <c r="H34" s="90" t="s">
        <v>670</v>
      </c>
      <c r="I34" s="90" t="s">
        <v>683</v>
      </c>
      <c r="J34" s="90" t="s">
        <v>682</v>
      </c>
      <c r="K34" s="90"/>
      <c r="L34" s="90" t="s">
        <v>681</v>
      </c>
      <c r="M34" s="90" t="s">
        <v>680</v>
      </c>
    </row>
    <row r="35" spans="1:13" ht="105" x14ac:dyDescent="0.25">
      <c r="A35" s="94" t="s">
        <v>204</v>
      </c>
      <c r="B35" s="90" t="s">
        <v>28</v>
      </c>
      <c r="C35" s="90" t="s">
        <v>208</v>
      </c>
      <c r="D35" s="90"/>
      <c r="E35" s="90" t="s">
        <v>252</v>
      </c>
      <c r="F35" s="90" t="s">
        <v>209</v>
      </c>
      <c r="G35" s="90" t="s">
        <v>253</v>
      </c>
      <c r="H35" s="90" t="s">
        <v>670</v>
      </c>
      <c r="I35" s="90" t="s">
        <v>313</v>
      </c>
      <c r="J35" s="90" t="s">
        <v>314</v>
      </c>
      <c r="K35" s="90" t="s">
        <v>315</v>
      </c>
      <c r="L35" s="90" t="s">
        <v>210</v>
      </c>
      <c r="M35" s="90" t="s">
        <v>211</v>
      </c>
    </row>
    <row r="36" spans="1:13" ht="90" x14ac:dyDescent="0.25">
      <c r="A36" s="94" t="s">
        <v>204</v>
      </c>
      <c r="B36" s="90" t="s">
        <v>29</v>
      </c>
      <c r="C36" s="90" t="s">
        <v>33</v>
      </c>
      <c r="D36" s="90"/>
      <c r="E36" s="90" t="s">
        <v>254</v>
      </c>
      <c r="F36" s="90" t="s">
        <v>21</v>
      </c>
      <c r="G36" s="90" t="s">
        <v>212</v>
      </c>
      <c r="H36" s="90" t="s">
        <v>670</v>
      </c>
      <c r="I36" s="90" t="s">
        <v>316</v>
      </c>
      <c r="J36" s="90" t="s">
        <v>317</v>
      </c>
      <c r="K36" s="90"/>
      <c r="L36" s="90" t="s">
        <v>213</v>
      </c>
      <c r="M36" s="90" t="s">
        <v>214</v>
      </c>
    </row>
    <row r="37" spans="1:13" ht="90" x14ac:dyDescent="0.25">
      <c r="A37" s="94" t="s">
        <v>204</v>
      </c>
      <c r="B37" s="90" t="s">
        <v>29</v>
      </c>
      <c r="C37" s="90" t="s">
        <v>33</v>
      </c>
      <c r="D37" s="90"/>
      <c r="E37" s="90" t="s">
        <v>255</v>
      </c>
      <c r="F37" s="90" t="s">
        <v>22</v>
      </c>
      <c r="G37" s="90" t="s">
        <v>215</v>
      </c>
      <c r="H37" s="90" t="s">
        <v>670</v>
      </c>
      <c r="I37" s="90" t="s">
        <v>318</v>
      </c>
      <c r="J37" s="90" t="s">
        <v>317</v>
      </c>
      <c r="K37" s="90"/>
      <c r="L37" s="90" t="s">
        <v>216</v>
      </c>
      <c r="M37" s="90" t="s">
        <v>217</v>
      </c>
    </row>
    <row r="38" spans="1:13" ht="90" x14ac:dyDescent="0.25">
      <c r="A38" s="94" t="s">
        <v>204</v>
      </c>
      <c r="B38" s="90" t="s">
        <v>29</v>
      </c>
      <c r="C38" s="90" t="s">
        <v>33</v>
      </c>
      <c r="D38" s="90"/>
      <c r="E38" s="90" t="s">
        <v>256</v>
      </c>
      <c r="F38" s="90" t="s">
        <v>257</v>
      </c>
      <c r="G38" s="90" t="s">
        <v>218</v>
      </c>
      <c r="H38" s="90" t="s">
        <v>670</v>
      </c>
      <c r="I38" s="90" t="s">
        <v>319</v>
      </c>
      <c r="J38" s="90" t="s">
        <v>317</v>
      </c>
      <c r="K38" s="90"/>
      <c r="L38" s="90" t="s">
        <v>216</v>
      </c>
      <c r="M38" s="90" t="s">
        <v>219</v>
      </c>
    </row>
    <row r="39" spans="1:13" ht="90" x14ac:dyDescent="0.25">
      <c r="A39" s="94" t="s">
        <v>204</v>
      </c>
      <c r="B39" s="90" t="s">
        <v>29</v>
      </c>
      <c r="C39" s="90" t="s">
        <v>33</v>
      </c>
      <c r="D39" s="90"/>
      <c r="E39" s="90" t="s">
        <v>258</v>
      </c>
      <c r="F39" s="90" t="s">
        <v>259</v>
      </c>
      <c r="G39" s="90" t="s">
        <v>220</v>
      </c>
      <c r="H39" s="90" t="s">
        <v>670</v>
      </c>
      <c r="I39" s="90" t="s">
        <v>320</v>
      </c>
      <c r="J39" s="90" t="s">
        <v>317</v>
      </c>
      <c r="K39" s="90"/>
      <c r="L39" s="90" t="s">
        <v>216</v>
      </c>
      <c r="M39" s="90" t="s">
        <v>221</v>
      </c>
    </row>
    <row r="40" spans="1:13" ht="135" x14ac:dyDescent="0.25">
      <c r="A40" s="94" t="s">
        <v>204</v>
      </c>
      <c r="B40" s="90" t="s">
        <v>29</v>
      </c>
      <c r="C40" s="90" t="s">
        <v>34</v>
      </c>
      <c r="D40" s="90"/>
      <c r="E40" s="90" t="s">
        <v>260</v>
      </c>
      <c r="F40" s="90" t="s">
        <v>261</v>
      </c>
      <c r="G40" s="90" t="s">
        <v>41</v>
      </c>
      <c r="H40" s="90" t="s">
        <v>670</v>
      </c>
      <c r="I40" s="90" t="s">
        <v>321</v>
      </c>
      <c r="J40" s="90" t="s">
        <v>322</v>
      </c>
      <c r="K40" s="90" t="s">
        <v>323</v>
      </c>
      <c r="L40" s="90" t="s">
        <v>216</v>
      </c>
      <c r="M40" s="90" t="s">
        <v>222</v>
      </c>
    </row>
    <row r="41" spans="1:13" ht="165" x14ac:dyDescent="0.25">
      <c r="A41" s="94" t="s">
        <v>204</v>
      </c>
      <c r="B41" s="90" t="s">
        <v>29</v>
      </c>
      <c r="C41" s="90" t="s">
        <v>34</v>
      </c>
      <c r="D41" s="90"/>
      <c r="E41" s="90" t="s">
        <v>262</v>
      </c>
      <c r="F41" s="90" t="s">
        <v>263</v>
      </c>
      <c r="G41" s="90" t="s">
        <v>40</v>
      </c>
      <c r="H41" s="90" t="s">
        <v>670</v>
      </c>
      <c r="I41" s="90" t="s">
        <v>324</v>
      </c>
      <c r="J41" s="90" t="s">
        <v>325</v>
      </c>
      <c r="K41" s="90" t="s">
        <v>326</v>
      </c>
      <c r="L41" s="90" t="s">
        <v>216</v>
      </c>
      <c r="M41" s="90" t="s">
        <v>223</v>
      </c>
    </row>
    <row r="42" spans="1:13" ht="45" x14ac:dyDescent="0.25">
      <c r="A42" s="94" t="s">
        <v>204</v>
      </c>
      <c r="B42" s="90" t="s">
        <v>29</v>
      </c>
      <c r="C42" s="90" t="s">
        <v>64</v>
      </c>
      <c r="D42" s="90"/>
      <c r="E42" s="90" t="s">
        <v>264</v>
      </c>
      <c r="F42" s="90" t="s">
        <v>134</v>
      </c>
      <c r="G42" s="90" t="s">
        <v>265</v>
      </c>
      <c r="H42" s="90" t="s">
        <v>670</v>
      </c>
      <c r="I42" s="90" t="s">
        <v>328</v>
      </c>
      <c r="J42" s="90" t="s">
        <v>327</v>
      </c>
      <c r="K42" s="90"/>
      <c r="L42" s="90" t="s">
        <v>201</v>
      </c>
      <c r="M42" s="90" t="s">
        <v>202</v>
      </c>
    </row>
    <row r="43" spans="1:13" ht="45" x14ac:dyDescent="0.25">
      <c r="A43" s="94" t="s">
        <v>204</v>
      </c>
      <c r="B43" s="90" t="s">
        <v>29</v>
      </c>
      <c r="C43" s="90" t="s">
        <v>64</v>
      </c>
      <c r="D43" s="90"/>
      <c r="E43" s="90"/>
      <c r="F43" s="147" t="s">
        <v>687</v>
      </c>
      <c r="G43" s="90" t="s">
        <v>687</v>
      </c>
      <c r="H43" s="90" t="s">
        <v>669</v>
      </c>
      <c r="I43" s="90"/>
      <c r="J43" s="90"/>
      <c r="K43" s="90"/>
      <c r="L43" s="90" t="s">
        <v>686</v>
      </c>
      <c r="M43" s="90"/>
    </row>
    <row r="44" spans="1:13" ht="90" x14ac:dyDescent="0.25">
      <c r="A44" s="94" t="s">
        <v>204</v>
      </c>
      <c r="B44" s="90" t="s">
        <v>29</v>
      </c>
      <c r="C44" s="90" t="s">
        <v>64</v>
      </c>
      <c r="D44" s="90"/>
      <c r="E44" s="90" t="s">
        <v>266</v>
      </c>
      <c r="F44" s="90" t="s">
        <v>267</v>
      </c>
      <c r="G44" s="90" t="s">
        <v>268</v>
      </c>
      <c r="H44" s="90" t="s">
        <v>670</v>
      </c>
      <c r="I44" s="90" t="s">
        <v>329</v>
      </c>
      <c r="J44" s="90" t="s">
        <v>330</v>
      </c>
      <c r="K44" s="90"/>
      <c r="L44" s="90" t="s">
        <v>201</v>
      </c>
      <c r="M44" s="90" t="s">
        <v>202</v>
      </c>
    </row>
    <row r="45" spans="1:13" ht="90" x14ac:dyDescent="0.25">
      <c r="A45" s="94" t="s">
        <v>204</v>
      </c>
      <c r="B45" s="90" t="s">
        <v>29</v>
      </c>
      <c r="C45" s="90" t="s">
        <v>64</v>
      </c>
      <c r="D45" s="90"/>
      <c r="E45" s="90" t="s">
        <v>269</v>
      </c>
      <c r="F45" s="90" t="s">
        <v>224</v>
      </c>
      <c r="G45" s="90" t="s">
        <v>270</v>
      </c>
      <c r="H45" s="90" t="s">
        <v>670</v>
      </c>
      <c r="I45" s="90" t="s">
        <v>331</v>
      </c>
      <c r="J45" s="90" t="s">
        <v>332</v>
      </c>
      <c r="K45" s="90"/>
      <c r="L45" s="90" t="s">
        <v>201</v>
      </c>
      <c r="M45" s="90" t="s">
        <v>202</v>
      </c>
    </row>
    <row r="46" spans="1:13" ht="30" x14ac:dyDescent="0.25">
      <c r="A46" s="94" t="s">
        <v>225</v>
      </c>
      <c r="B46" s="90"/>
      <c r="C46" s="90"/>
      <c r="D46" s="90"/>
      <c r="E46" s="90"/>
      <c r="F46" s="90" t="s">
        <v>226</v>
      </c>
      <c r="G46" s="90"/>
      <c r="H46" s="90"/>
      <c r="I46" s="90"/>
      <c r="J46" s="90"/>
      <c r="K46" s="90"/>
      <c r="L46" s="90" t="s">
        <v>227</v>
      </c>
      <c r="M46" s="90" t="s">
        <v>228</v>
      </c>
    </row>
    <row r="47" spans="1:13" x14ac:dyDescent="0.25">
      <c r="A47" s="96" t="s">
        <v>225</v>
      </c>
      <c r="B47" s="90"/>
      <c r="C47" s="90"/>
      <c r="D47" s="90"/>
      <c r="E47" s="90"/>
      <c r="F47" s="90" t="s">
        <v>229</v>
      </c>
      <c r="G47" s="90"/>
      <c r="H47" s="90"/>
      <c r="I47" s="90"/>
      <c r="J47" s="90"/>
      <c r="K47" s="90"/>
      <c r="L47" s="90" t="s">
        <v>216</v>
      </c>
      <c r="M47" s="99" t="s">
        <v>340</v>
      </c>
    </row>
  </sheetData>
  <mergeCells count="1">
    <mergeCell ref="A1:M1"/>
  </mergeCells>
  <hyperlinks>
    <hyperlink ref="M11" r:id="rId1"/>
    <hyperlink ref="M12" r:id="rId2"/>
    <hyperlink ref="M32" r:id="rId3"/>
    <hyperlink ref="M36" r:id="rId4"/>
    <hyperlink ref="M23" r:id="rId5"/>
    <hyperlink ref="M44" r:id="rId6"/>
    <hyperlink ref="M45" r:id="rId7"/>
    <hyperlink ref="M5" r:id="rId8"/>
    <hyperlink ref="M16" r:id="rId9"/>
    <hyperlink ref="M8" r:id="rId10"/>
    <hyperlink ref="M33" r:id="rId11"/>
    <hyperlink ref="M9" r:id="rId12"/>
    <hyperlink ref="M15" r:id="rId13" display="http://fts.unocha.org/pageloader.aspx; "/>
    <hyperlink ref="M35" r:id="rId14"/>
    <hyperlink ref="M28" r:id="rId15"/>
    <hyperlink ref="M41" r:id="rId16"/>
    <hyperlink ref="M40" r:id="rId17"/>
    <hyperlink ref="M38" r:id="rId18"/>
    <hyperlink ref="M39" r:id="rId19"/>
    <hyperlink ref="M37" r:id="rId20"/>
    <hyperlink ref="M6" r:id="rId21"/>
    <hyperlink ref="M42" r:id="rId22"/>
    <hyperlink ref="M46" r:id="rId23"/>
    <hyperlink ref="M18" r:id="rId24" display="http://data.unhcr.org/SahelSituation/region.php"/>
    <hyperlink ref="M21" r:id="rId25" display="http://preview.grid.unep.ch/"/>
    <hyperlink ref="M22" r:id="rId26" display="http://preview.grid.unep.ch/"/>
    <hyperlink ref="M26" r:id="rId27"/>
    <hyperlink ref="M14" r:id="rId28"/>
    <hyperlink ref="M47" r:id="rId29"/>
    <hyperlink ref="M10" r:id="rId30"/>
    <hyperlink ref="M7" r:id="rId31"/>
  </hyperlinks>
  <pageMargins left="0.7" right="0.7" top="0.75" bottom="0.75" header="0.3" footer="0.3"/>
  <pageSetup paperSize="9"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Home</vt:lpstr>
      <vt:lpstr>Table of Contents</vt:lpstr>
      <vt:lpstr>INFORM SAHEL 2015 (a-z)</vt:lpstr>
      <vt:lpstr>Hazard &amp; Exposure</vt:lpstr>
      <vt:lpstr>Vulnerability</vt:lpstr>
      <vt:lpstr>Lack of Coping Capacity</vt:lpstr>
      <vt:lpstr>Indicator Data</vt:lpstr>
      <vt:lpstr>Indicator Data (national)</vt:lpstr>
      <vt:lpstr>Indicator Metadata</vt:lpstr>
      <vt:lpstr>'Indicator Metadata'!_2012.06.11___GFM_Indicator_List</vt:lpstr>
      <vt:lpstr>'INFORM SAHEL 2015 (a-z)'!Print_Area</vt:lpstr>
      <vt:lpstr>'INFORM SAHEL 2015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2013-10-11T13:18:42Z</cp:lastPrinted>
  <dcterms:created xsi:type="dcterms:W3CDTF">2013-01-24T09:37:59Z</dcterms:created>
  <dcterms:modified xsi:type="dcterms:W3CDTF">2016-02-25T15:41:06Z</dcterms:modified>
</cp:coreProperties>
</file>